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sunassgobpe-my.sharepoint.com/personal/rcondor_sunass_gob_pe/Documents/06Perucam/Reporte 507 - Norte Exportaciones/"/>
    </mc:Choice>
  </mc:AlternateContent>
  <xr:revisionPtr revIDLastSave="4" documentId="13_ncr:1_{08AABC6D-5449-49E1-BD4C-EB87EBF6449C}" xr6:coauthVersionLast="47" xr6:coauthVersionMax="47" xr10:uidLastSave="{9132FC3F-8B42-4373-936E-B0EE3AC102DA}"/>
  <bookViews>
    <workbookView xWindow="13395" yWindow="60" windowWidth="17205" windowHeight="15375" tabRatio="803" firstSheet="1" activeTab="2" xr2:uid="{00000000-000D-0000-FFFF-FFFF00000000}"/>
  </bookViews>
  <sheets>
    <sheet name="Perucámaras " sheetId="1" r:id="rId1"/>
    <sheet name="Índice" sheetId="3" r:id="rId2"/>
    <sheet name="Macro Región Norte" sheetId="14" r:id="rId3"/>
    <sheet name="1. Cajamarca" sheetId="4" r:id="rId4"/>
    <sheet name="Ancash" sheetId="13" state="hidden" r:id="rId5"/>
    <sheet name="2. La Libertad" sheetId="5" r:id="rId6"/>
    <sheet name="3. Lambayeque" sheetId="6" r:id="rId7"/>
    <sheet name="4. Piura" sheetId="7" r:id="rId8"/>
    <sheet name="5. Tumbes" sheetId="15" r:id="rId9"/>
  </sheets>
  <externalReferences>
    <externalReference r:id="rId10"/>
    <externalReference r:id="rId11"/>
  </externalReferences>
  <definedNames>
    <definedName name="asistencia">'[1]03_asiste'!$A$16:$I$27</definedName>
    <definedName name="colectivo">'[1]02_salud_colec'!$A$16:$I$40</definedName>
    <definedName name="desastres">'[1]04_desastre'!$A$16:$I$20</definedName>
    <definedName name="gestion">'[1]05_gest'!$A$16:$I$32</definedName>
    <definedName name="guber">'[1]06_Gub'!$A$16:$I$19</definedName>
    <definedName name="individual">'[1]01_salud_indiv'!$A$16:$I$40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7" l="1"/>
  <c r="J15" i="7" s="1"/>
  <c r="J27" i="6"/>
  <c r="J15" i="6" s="1"/>
  <c r="J26" i="14"/>
  <c r="D26" i="14"/>
  <c r="M26" i="5"/>
  <c r="M26" i="6"/>
  <c r="M26" i="7"/>
  <c r="M26" i="15"/>
  <c r="M26" i="4"/>
  <c r="I26" i="5"/>
  <c r="I26" i="6"/>
  <c r="I26" i="7"/>
  <c r="I26" i="15"/>
  <c r="I26" i="4"/>
  <c r="G26" i="5"/>
  <c r="G26" i="6"/>
  <c r="G26" i="7"/>
  <c r="G26" i="15"/>
  <c r="G26" i="4"/>
  <c r="M27" i="15" l="1"/>
  <c r="K26" i="7"/>
  <c r="K26" i="5"/>
  <c r="N89" i="15" l="1"/>
  <c r="K89" i="15"/>
  <c r="N88" i="15"/>
  <c r="K88" i="15"/>
  <c r="N87" i="15"/>
  <c r="K87" i="15"/>
  <c r="N86" i="15"/>
  <c r="K86" i="15"/>
  <c r="N85" i="15"/>
  <c r="K85" i="15"/>
  <c r="N84" i="15"/>
  <c r="K84" i="15"/>
  <c r="N83" i="15"/>
  <c r="K83" i="15"/>
  <c r="N82" i="15"/>
  <c r="K82" i="15"/>
  <c r="N81" i="15"/>
  <c r="K81" i="15"/>
  <c r="N80" i="15"/>
  <c r="K80" i="15"/>
  <c r="N77" i="15"/>
  <c r="K77" i="15"/>
  <c r="N76" i="15"/>
  <c r="K76" i="15"/>
  <c r="N75" i="15"/>
  <c r="K75" i="15"/>
  <c r="N74" i="15"/>
  <c r="K74" i="15"/>
  <c r="N73" i="15"/>
  <c r="K73" i="15"/>
  <c r="N72" i="15"/>
  <c r="K72" i="15"/>
  <c r="N71" i="15"/>
  <c r="K71" i="15"/>
  <c r="N70" i="15"/>
  <c r="K70" i="15"/>
  <c r="N69" i="15"/>
  <c r="K69" i="15"/>
  <c r="N68" i="15"/>
  <c r="K68" i="15"/>
  <c r="N53" i="15"/>
  <c r="K53" i="15"/>
  <c r="N52" i="15"/>
  <c r="K52" i="15"/>
  <c r="N51" i="15"/>
  <c r="K51" i="15"/>
  <c r="N50" i="15"/>
  <c r="K50" i="15"/>
  <c r="N49" i="15"/>
  <c r="K49" i="15"/>
  <c r="N48" i="15"/>
  <c r="K48" i="15"/>
  <c r="N47" i="15"/>
  <c r="K47" i="15"/>
  <c r="N46" i="15"/>
  <c r="K46" i="15"/>
  <c r="N45" i="15"/>
  <c r="K45" i="15"/>
  <c r="N44" i="15"/>
  <c r="K44" i="15"/>
  <c r="N31" i="15"/>
  <c r="K31" i="15"/>
  <c r="N30" i="15"/>
  <c r="K30" i="15"/>
  <c r="N29" i="15"/>
  <c r="K29" i="15"/>
  <c r="N28" i="15"/>
  <c r="K28" i="15"/>
  <c r="I27" i="15"/>
  <c r="I90" i="15" s="1"/>
  <c r="G27" i="15"/>
  <c r="N26" i="15"/>
  <c r="N25" i="15"/>
  <c r="K25" i="15"/>
  <c r="N24" i="15"/>
  <c r="K24" i="15"/>
  <c r="N23" i="15"/>
  <c r="K23" i="15"/>
  <c r="N22" i="15"/>
  <c r="K22" i="15"/>
  <c r="N21" i="15"/>
  <c r="K21" i="15"/>
  <c r="N20" i="15"/>
  <c r="K20" i="15"/>
  <c r="N19" i="15"/>
  <c r="K19" i="15"/>
  <c r="N18" i="15"/>
  <c r="K18" i="15"/>
  <c r="N17" i="15"/>
  <c r="K17" i="15"/>
  <c r="N16" i="15"/>
  <c r="K16" i="15"/>
  <c r="J31" i="15" l="1"/>
  <c r="K27" i="15"/>
  <c r="M78" i="15"/>
  <c r="M67" i="15" s="1"/>
  <c r="J28" i="15"/>
  <c r="J29" i="15"/>
  <c r="J30" i="15"/>
  <c r="I32" i="15"/>
  <c r="N20" i="14" s="1"/>
  <c r="J26" i="15"/>
  <c r="H25" i="15"/>
  <c r="H26" i="15"/>
  <c r="M32" i="15"/>
  <c r="J18" i="15"/>
  <c r="J21" i="15"/>
  <c r="I78" i="15"/>
  <c r="I67" i="15" s="1"/>
  <c r="J16" i="15"/>
  <c r="J24" i="15"/>
  <c r="J19" i="15"/>
  <c r="J22" i="15"/>
  <c r="J20" i="15"/>
  <c r="J23" i="15"/>
  <c r="J17" i="15"/>
  <c r="J25" i="15"/>
  <c r="K15" i="15"/>
  <c r="I79" i="15"/>
  <c r="J90" i="15" s="1"/>
  <c r="N15" i="15"/>
  <c r="H28" i="15"/>
  <c r="H30" i="15"/>
  <c r="G32" i="15"/>
  <c r="G78" i="15"/>
  <c r="H16" i="15"/>
  <c r="H18" i="15"/>
  <c r="H20" i="15"/>
  <c r="H22" i="15"/>
  <c r="H24" i="15"/>
  <c r="M90" i="15"/>
  <c r="M79" i="15" s="1"/>
  <c r="N27" i="15"/>
  <c r="H29" i="15"/>
  <c r="H31" i="15"/>
  <c r="G90" i="15"/>
  <c r="H17" i="15"/>
  <c r="H19" i="15"/>
  <c r="H21" i="15"/>
  <c r="H23" i="15"/>
  <c r="H27" i="15" l="1"/>
  <c r="H15" i="15" s="1"/>
  <c r="M20" i="14"/>
  <c r="M54" i="15"/>
  <c r="M55" i="15" s="1"/>
  <c r="O20" i="14"/>
  <c r="M91" i="15"/>
  <c r="I54" i="15"/>
  <c r="I55" i="15" s="1"/>
  <c r="J54" i="15" s="1"/>
  <c r="J27" i="15"/>
  <c r="J15" i="15" s="1"/>
  <c r="N78" i="15"/>
  <c r="K78" i="15"/>
  <c r="G67" i="15"/>
  <c r="H78" i="15" s="1"/>
  <c r="N90" i="15"/>
  <c r="G79" i="15"/>
  <c r="H90" i="15" s="1"/>
  <c r="K90" i="15"/>
  <c r="N32" i="15"/>
  <c r="K32" i="15"/>
  <c r="G54" i="15"/>
  <c r="J77" i="15"/>
  <c r="J75" i="15"/>
  <c r="J73" i="15"/>
  <c r="J71" i="15"/>
  <c r="J69" i="15"/>
  <c r="J76" i="15"/>
  <c r="J74" i="15"/>
  <c r="J72" i="15"/>
  <c r="J70" i="15"/>
  <c r="J68" i="15"/>
  <c r="J88" i="15"/>
  <c r="J86" i="15"/>
  <c r="J84" i="15"/>
  <c r="J82" i="15"/>
  <c r="J80" i="15"/>
  <c r="I91" i="15"/>
  <c r="J89" i="15"/>
  <c r="J87" i="15"/>
  <c r="J85" i="15"/>
  <c r="J83" i="15"/>
  <c r="J81" i="15"/>
  <c r="J78" i="15"/>
  <c r="K89" i="14"/>
  <c r="K88" i="14"/>
  <c r="K87" i="14"/>
  <c r="K86" i="14"/>
  <c r="K85" i="14"/>
  <c r="K84" i="14"/>
  <c r="K83" i="14"/>
  <c r="K82" i="14"/>
  <c r="K81" i="14"/>
  <c r="K80" i="14"/>
  <c r="K77" i="14"/>
  <c r="K76" i="14"/>
  <c r="K75" i="14"/>
  <c r="K74" i="14"/>
  <c r="K73" i="14"/>
  <c r="K72" i="14"/>
  <c r="K71" i="14"/>
  <c r="K70" i="14"/>
  <c r="K69" i="14"/>
  <c r="K68" i="14"/>
  <c r="K53" i="14"/>
  <c r="K52" i="14"/>
  <c r="K51" i="14"/>
  <c r="K50" i="14"/>
  <c r="K49" i="14"/>
  <c r="K48" i="14"/>
  <c r="K47" i="14"/>
  <c r="K46" i="14"/>
  <c r="K45" i="14"/>
  <c r="K44" i="14"/>
  <c r="N89" i="7"/>
  <c r="N88" i="7"/>
  <c r="N87" i="7"/>
  <c r="N86" i="7"/>
  <c r="N85" i="7"/>
  <c r="N84" i="7"/>
  <c r="N83" i="7"/>
  <c r="N82" i="7"/>
  <c r="N81" i="7"/>
  <c r="N80" i="7"/>
  <c r="N77" i="7"/>
  <c r="N76" i="7"/>
  <c r="N75" i="7"/>
  <c r="N74" i="7"/>
  <c r="N73" i="7"/>
  <c r="N72" i="7"/>
  <c r="N71" i="7"/>
  <c r="N70" i="7"/>
  <c r="N69" i="7"/>
  <c r="N68" i="7"/>
  <c r="N89" i="6"/>
  <c r="N88" i="6"/>
  <c r="N87" i="6"/>
  <c r="N86" i="6"/>
  <c r="N85" i="6"/>
  <c r="N84" i="6"/>
  <c r="N83" i="6"/>
  <c r="N82" i="6"/>
  <c r="N81" i="6"/>
  <c r="N80" i="6"/>
  <c r="N77" i="6"/>
  <c r="N76" i="6"/>
  <c r="N75" i="6"/>
  <c r="N74" i="6"/>
  <c r="N73" i="6"/>
  <c r="N72" i="6"/>
  <c r="N71" i="6"/>
  <c r="N70" i="6"/>
  <c r="N69" i="6"/>
  <c r="N68" i="6"/>
  <c r="N89" i="5"/>
  <c r="N88" i="5"/>
  <c r="N87" i="5"/>
  <c r="N86" i="5"/>
  <c r="N85" i="5"/>
  <c r="N84" i="5"/>
  <c r="N83" i="5"/>
  <c r="N82" i="5"/>
  <c r="N81" i="5"/>
  <c r="N80" i="5"/>
  <c r="N77" i="5"/>
  <c r="N76" i="5"/>
  <c r="N75" i="5"/>
  <c r="N74" i="5"/>
  <c r="N73" i="5"/>
  <c r="N72" i="5"/>
  <c r="N71" i="5"/>
  <c r="N70" i="5"/>
  <c r="N69" i="5"/>
  <c r="N68" i="5"/>
  <c r="N68" i="4"/>
  <c r="N69" i="4"/>
  <c r="N70" i="4"/>
  <c r="N71" i="4"/>
  <c r="N72" i="4"/>
  <c r="N73" i="4"/>
  <c r="N74" i="4"/>
  <c r="N75" i="4"/>
  <c r="N76" i="4"/>
  <c r="N77" i="4"/>
  <c r="N80" i="4"/>
  <c r="N81" i="4"/>
  <c r="N82" i="4"/>
  <c r="N83" i="4"/>
  <c r="N84" i="4"/>
  <c r="N85" i="4"/>
  <c r="N86" i="4"/>
  <c r="N87" i="4"/>
  <c r="N88" i="4"/>
  <c r="N89" i="4"/>
  <c r="N53" i="7"/>
  <c r="N52" i="7"/>
  <c r="N51" i="7"/>
  <c r="N50" i="7"/>
  <c r="N49" i="7"/>
  <c r="N48" i="7"/>
  <c r="N47" i="7"/>
  <c r="N46" i="7"/>
  <c r="N45" i="7"/>
  <c r="N44" i="7"/>
  <c r="N53" i="6"/>
  <c r="N52" i="6"/>
  <c r="N51" i="6"/>
  <c r="N50" i="6"/>
  <c r="N49" i="6"/>
  <c r="N48" i="6"/>
  <c r="N47" i="6"/>
  <c r="N46" i="6"/>
  <c r="N45" i="6"/>
  <c r="N44" i="6"/>
  <c r="N53" i="5"/>
  <c r="N52" i="5"/>
  <c r="N51" i="5"/>
  <c r="N50" i="5"/>
  <c r="N49" i="5"/>
  <c r="N48" i="5"/>
  <c r="N47" i="5"/>
  <c r="N46" i="5"/>
  <c r="N45" i="5"/>
  <c r="N44" i="5"/>
  <c r="N45" i="4"/>
  <c r="N46" i="4"/>
  <c r="N47" i="4"/>
  <c r="N48" i="4"/>
  <c r="N49" i="4"/>
  <c r="N50" i="4"/>
  <c r="N51" i="4"/>
  <c r="N52" i="4"/>
  <c r="N53" i="4"/>
  <c r="N44" i="4"/>
  <c r="J44" i="15" l="1"/>
  <c r="J51" i="15"/>
  <c r="J46" i="15"/>
  <c r="J53" i="15"/>
  <c r="J50" i="15"/>
  <c r="J49" i="15"/>
  <c r="J48" i="15"/>
  <c r="J52" i="15"/>
  <c r="J47" i="15"/>
  <c r="J45" i="15"/>
  <c r="G55" i="15"/>
  <c r="N54" i="15"/>
  <c r="K54" i="15"/>
  <c r="H88" i="15"/>
  <c r="H86" i="15"/>
  <c r="H84" i="15"/>
  <c r="H82" i="15"/>
  <c r="H80" i="15"/>
  <c r="N79" i="15"/>
  <c r="G91" i="15"/>
  <c r="K79" i="15"/>
  <c r="H89" i="15"/>
  <c r="H87" i="15"/>
  <c r="H85" i="15"/>
  <c r="H83" i="15"/>
  <c r="H81" i="15"/>
  <c r="K67" i="15"/>
  <c r="H77" i="15"/>
  <c r="H75" i="15"/>
  <c r="H73" i="15"/>
  <c r="H71" i="15"/>
  <c r="H69" i="15"/>
  <c r="H76" i="15"/>
  <c r="H74" i="15"/>
  <c r="H72" i="15"/>
  <c r="H70" i="15"/>
  <c r="H68" i="15"/>
  <c r="N67" i="15"/>
  <c r="K31" i="14"/>
  <c r="K30" i="14"/>
  <c r="K29" i="14"/>
  <c r="K28" i="14"/>
  <c r="J27" i="14"/>
  <c r="J90" i="14" s="1"/>
  <c r="K26" i="14"/>
  <c r="K25" i="14"/>
  <c r="K24" i="14"/>
  <c r="K23" i="14"/>
  <c r="K22" i="14"/>
  <c r="K21" i="14"/>
  <c r="K20" i="14"/>
  <c r="K19" i="14"/>
  <c r="K18" i="14"/>
  <c r="K17" i="14"/>
  <c r="K16" i="14"/>
  <c r="N31" i="6"/>
  <c r="N30" i="6"/>
  <c r="N29" i="6"/>
  <c r="N28" i="6"/>
  <c r="M27" i="6"/>
  <c r="M90" i="6" s="1"/>
  <c r="M79" i="6" s="1"/>
  <c r="N26" i="6"/>
  <c r="N25" i="6"/>
  <c r="N24" i="6"/>
  <c r="N23" i="6"/>
  <c r="N22" i="6"/>
  <c r="N21" i="6"/>
  <c r="N20" i="6"/>
  <c r="N19" i="6"/>
  <c r="N18" i="6"/>
  <c r="N17" i="6"/>
  <c r="N16" i="6"/>
  <c r="N31" i="7"/>
  <c r="N30" i="7"/>
  <c r="N29" i="7"/>
  <c r="N28" i="7"/>
  <c r="M27" i="7"/>
  <c r="N26" i="7"/>
  <c r="N25" i="7"/>
  <c r="N24" i="7"/>
  <c r="N23" i="7"/>
  <c r="N22" i="7"/>
  <c r="N21" i="7"/>
  <c r="N20" i="7"/>
  <c r="N19" i="7"/>
  <c r="N18" i="7"/>
  <c r="N17" i="7"/>
  <c r="N16" i="7"/>
  <c r="N31" i="5"/>
  <c r="N30" i="5"/>
  <c r="N29" i="5"/>
  <c r="N28" i="5"/>
  <c r="M27" i="5"/>
  <c r="N26" i="5"/>
  <c r="N25" i="5"/>
  <c r="N24" i="5"/>
  <c r="N23" i="5"/>
  <c r="N22" i="5"/>
  <c r="N21" i="5"/>
  <c r="N20" i="5"/>
  <c r="N19" i="5"/>
  <c r="N18" i="5"/>
  <c r="N17" i="5"/>
  <c r="N16" i="5"/>
  <c r="N31" i="4"/>
  <c r="N30" i="4"/>
  <c r="N29" i="4"/>
  <c r="N28" i="4"/>
  <c r="N26" i="4"/>
  <c r="N25" i="4"/>
  <c r="N24" i="4"/>
  <c r="N23" i="4"/>
  <c r="N22" i="4"/>
  <c r="N21" i="4"/>
  <c r="N20" i="4"/>
  <c r="N19" i="4"/>
  <c r="N18" i="4"/>
  <c r="N17" i="4"/>
  <c r="N16" i="4"/>
  <c r="M27" i="4"/>
  <c r="M79" i="4" s="1"/>
  <c r="H89" i="14"/>
  <c r="H88" i="14"/>
  <c r="H87" i="14"/>
  <c r="H86" i="14"/>
  <c r="H85" i="14"/>
  <c r="H84" i="14"/>
  <c r="H83" i="14"/>
  <c r="H82" i="14"/>
  <c r="H81" i="14"/>
  <c r="H80" i="14"/>
  <c r="H77" i="14"/>
  <c r="H76" i="14"/>
  <c r="H75" i="14"/>
  <c r="H74" i="14"/>
  <c r="H73" i="14"/>
  <c r="H72" i="14"/>
  <c r="H71" i="14"/>
  <c r="H70" i="14"/>
  <c r="H69" i="14"/>
  <c r="H68" i="14"/>
  <c r="H53" i="14"/>
  <c r="H52" i="14"/>
  <c r="H51" i="14"/>
  <c r="H50" i="14"/>
  <c r="H49" i="14"/>
  <c r="H48" i="14"/>
  <c r="H47" i="14"/>
  <c r="H46" i="14"/>
  <c r="H45" i="14"/>
  <c r="H44" i="14"/>
  <c r="H31" i="14"/>
  <c r="H30" i="14"/>
  <c r="H29" i="14"/>
  <c r="H28" i="14"/>
  <c r="F27" i="14"/>
  <c r="D27" i="14"/>
  <c r="H25" i="14"/>
  <c r="H24" i="14"/>
  <c r="H23" i="14"/>
  <c r="H22" i="14"/>
  <c r="H21" i="14"/>
  <c r="H20" i="14"/>
  <c r="H19" i="14"/>
  <c r="H18" i="14"/>
  <c r="H17" i="14"/>
  <c r="H16" i="14"/>
  <c r="K89" i="5"/>
  <c r="K88" i="5"/>
  <c r="K87" i="5"/>
  <c r="K86" i="5"/>
  <c r="K85" i="5"/>
  <c r="K84" i="5"/>
  <c r="K83" i="5"/>
  <c r="K82" i="5"/>
  <c r="K81" i="5"/>
  <c r="K80" i="5"/>
  <c r="K77" i="5"/>
  <c r="K76" i="5"/>
  <c r="K75" i="5"/>
  <c r="K74" i="5"/>
  <c r="K73" i="5"/>
  <c r="K72" i="5"/>
  <c r="K71" i="5"/>
  <c r="K70" i="5"/>
  <c r="K69" i="5"/>
  <c r="K68" i="5"/>
  <c r="K89" i="6"/>
  <c r="K88" i="6"/>
  <c r="K87" i="6"/>
  <c r="K86" i="6"/>
  <c r="K85" i="6"/>
  <c r="K84" i="6"/>
  <c r="K83" i="6"/>
  <c r="K82" i="6"/>
  <c r="K81" i="6"/>
  <c r="K80" i="6"/>
  <c r="K77" i="6"/>
  <c r="K76" i="6"/>
  <c r="K75" i="6"/>
  <c r="K74" i="6"/>
  <c r="K73" i="6"/>
  <c r="K72" i="6"/>
  <c r="K71" i="6"/>
  <c r="K70" i="6"/>
  <c r="K69" i="6"/>
  <c r="K68" i="6"/>
  <c r="K89" i="7"/>
  <c r="K88" i="7"/>
  <c r="K87" i="7"/>
  <c r="K86" i="7"/>
  <c r="K85" i="7"/>
  <c r="K84" i="7"/>
  <c r="K83" i="7"/>
  <c r="K82" i="7"/>
  <c r="K81" i="7"/>
  <c r="K80" i="7"/>
  <c r="K77" i="7"/>
  <c r="K76" i="7"/>
  <c r="K75" i="7"/>
  <c r="K74" i="7"/>
  <c r="K73" i="7"/>
  <c r="K72" i="7"/>
  <c r="K71" i="7"/>
  <c r="K70" i="7"/>
  <c r="K69" i="7"/>
  <c r="K68" i="7"/>
  <c r="K89" i="4"/>
  <c r="K88" i="4"/>
  <c r="K87" i="4"/>
  <c r="K86" i="4"/>
  <c r="K85" i="4"/>
  <c r="K84" i="4"/>
  <c r="K83" i="4"/>
  <c r="K82" i="4"/>
  <c r="K81" i="4"/>
  <c r="K80" i="4"/>
  <c r="K77" i="4"/>
  <c r="K76" i="4"/>
  <c r="K75" i="4"/>
  <c r="K74" i="4"/>
  <c r="K73" i="4"/>
  <c r="K72" i="4"/>
  <c r="K71" i="4"/>
  <c r="K70" i="4"/>
  <c r="K69" i="4"/>
  <c r="K68" i="4"/>
  <c r="K53" i="5"/>
  <c r="K52" i="5"/>
  <c r="K51" i="5"/>
  <c r="K50" i="5"/>
  <c r="K49" i="5"/>
  <c r="K48" i="5"/>
  <c r="K47" i="5"/>
  <c r="K46" i="5"/>
  <c r="K45" i="5"/>
  <c r="K44" i="5"/>
  <c r="K53" i="6"/>
  <c r="K52" i="6"/>
  <c r="K51" i="6"/>
  <c r="K50" i="6"/>
  <c r="K49" i="6"/>
  <c r="K48" i="6"/>
  <c r="K47" i="6"/>
  <c r="K46" i="6"/>
  <c r="K45" i="6"/>
  <c r="K44" i="6"/>
  <c r="K53" i="7"/>
  <c r="K52" i="7"/>
  <c r="K51" i="7"/>
  <c r="K50" i="7"/>
  <c r="K49" i="7"/>
  <c r="K48" i="7"/>
  <c r="K47" i="7"/>
  <c r="K46" i="7"/>
  <c r="K45" i="7"/>
  <c r="K44" i="7"/>
  <c r="K53" i="4"/>
  <c r="K52" i="4"/>
  <c r="K51" i="4"/>
  <c r="K50" i="4"/>
  <c r="K49" i="4"/>
  <c r="K48" i="4"/>
  <c r="K47" i="4"/>
  <c r="K46" i="4"/>
  <c r="K45" i="4"/>
  <c r="K44" i="4"/>
  <c r="K31" i="5"/>
  <c r="K30" i="5"/>
  <c r="K29" i="5"/>
  <c r="K28" i="5"/>
  <c r="K25" i="5"/>
  <c r="K24" i="5"/>
  <c r="K23" i="5"/>
  <c r="K22" i="5"/>
  <c r="K21" i="5"/>
  <c r="K20" i="5"/>
  <c r="K19" i="5"/>
  <c r="K18" i="5"/>
  <c r="K17" i="5"/>
  <c r="K16" i="5"/>
  <c r="K31" i="6"/>
  <c r="K30" i="6"/>
  <c r="K29" i="6"/>
  <c r="K28" i="6"/>
  <c r="K25" i="6"/>
  <c r="K24" i="6"/>
  <c r="K23" i="6"/>
  <c r="K22" i="6"/>
  <c r="K21" i="6"/>
  <c r="K20" i="6"/>
  <c r="K19" i="6"/>
  <c r="K18" i="6"/>
  <c r="K17" i="6"/>
  <c r="K16" i="6"/>
  <c r="K31" i="7"/>
  <c r="K30" i="7"/>
  <c r="K29" i="7"/>
  <c r="K28" i="7"/>
  <c r="K25" i="7"/>
  <c r="K24" i="7"/>
  <c r="K23" i="7"/>
  <c r="K22" i="7"/>
  <c r="K21" i="7"/>
  <c r="K20" i="7"/>
  <c r="K19" i="7"/>
  <c r="K18" i="7"/>
  <c r="K17" i="7"/>
  <c r="K16" i="7"/>
  <c r="K31" i="4"/>
  <c r="K30" i="4"/>
  <c r="K29" i="4"/>
  <c r="K28" i="4"/>
  <c r="K25" i="4"/>
  <c r="K24" i="4"/>
  <c r="K23" i="4"/>
  <c r="K22" i="4"/>
  <c r="K21" i="4"/>
  <c r="K20" i="4"/>
  <c r="K19" i="4"/>
  <c r="K18" i="4"/>
  <c r="K17" i="4"/>
  <c r="K16" i="4"/>
  <c r="K26" i="6"/>
  <c r="I27" i="5"/>
  <c r="J28" i="5" s="1"/>
  <c r="I27" i="6"/>
  <c r="I90" i="6" s="1"/>
  <c r="I27" i="7"/>
  <c r="J31" i="7" s="1"/>
  <c r="I27" i="4"/>
  <c r="I78" i="4"/>
  <c r="H18" i="6"/>
  <c r="H26" i="7"/>
  <c r="H24" i="4"/>
  <c r="G27" i="5"/>
  <c r="G90" i="5" s="1"/>
  <c r="G27" i="6"/>
  <c r="G27" i="7"/>
  <c r="H29" i="7" s="1"/>
  <c r="G27" i="4"/>
  <c r="H31" i="4" s="1"/>
  <c r="F90" i="14" l="1"/>
  <c r="F79" i="14" s="1"/>
  <c r="G90" i="14" s="1"/>
  <c r="E30" i="14"/>
  <c r="I90" i="4"/>
  <c r="I79" i="4" s="1"/>
  <c r="J90" i="4" s="1"/>
  <c r="J20" i="6"/>
  <c r="J26" i="6"/>
  <c r="D78" i="14"/>
  <c r="D67" i="14" s="1"/>
  <c r="J21" i="7"/>
  <c r="J26" i="7"/>
  <c r="H19" i="7"/>
  <c r="H20" i="7"/>
  <c r="J22" i="5"/>
  <c r="J26" i="5"/>
  <c r="G78" i="5"/>
  <c r="G67" i="5" s="1"/>
  <c r="H74" i="5" s="1"/>
  <c r="H26" i="5"/>
  <c r="H51" i="15"/>
  <c r="H49" i="15"/>
  <c r="H45" i="15"/>
  <c r="H53" i="15"/>
  <c r="H47" i="15"/>
  <c r="N55" i="15"/>
  <c r="H52" i="15"/>
  <c r="H48" i="15"/>
  <c r="H44" i="15"/>
  <c r="K55" i="15"/>
  <c r="H50" i="15"/>
  <c r="H46" i="15"/>
  <c r="H54" i="15"/>
  <c r="K91" i="15"/>
  <c r="N91" i="15"/>
  <c r="K27" i="6"/>
  <c r="J29" i="4"/>
  <c r="J19" i="4"/>
  <c r="J20" i="4"/>
  <c r="J22" i="4"/>
  <c r="J20" i="5"/>
  <c r="J21" i="5"/>
  <c r="J23" i="5"/>
  <c r="K15" i="4"/>
  <c r="K15" i="5"/>
  <c r="J23" i="4"/>
  <c r="J30" i="4"/>
  <c r="J16" i="4"/>
  <c r="J24" i="4"/>
  <c r="J31" i="4"/>
  <c r="N27" i="4"/>
  <c r="N15" i="5"/>
  <c r="M78" i="5"/>
  <c r="N15" i="4"/>
  <c r="M78" i="4"/>
  <c r="N15" i="6"/>
  <c r="M78" i="6"/>
  <c r="M67" i="6" s="1"/>
  <c r="M91" i="6" s="1"/>
  <c r="G90" i="4"/>
  <c r="G79" i="4" s="1"/>
  <c r="N79" i="4" s="1"/>
  <c r="J17" i="4"/>
  <c r="J25" i="4"/>
  <c r="J29" i="5"/>
  <c r="K27" i="4"/>
  <c r="K27" i="7"/>
  <c r="K27" i="5"/>
  <c r="N27" i="7"/>
  <c r="M90" i="7"/>
  <c r="J18" i="4"/>
  <c r="K15" i="7"/>
  <c r="N27" i="5"/>
  <c r="M90" i="5"/>
  <c r="M79" i="5" s="1"/>
  <c r="J21" i="4"/>
  <c r="J28" i="4"/>
  <c r="K15" i="6"/>
  <c r="N15" i="7"/>
  <c r="M78" i="7"/>
  <c r="M67" i="7" s="1"/>
  <c r="J79" i="14"/>
  <c r="K15" i="14"/>
  <c r="J78" i="14"/>
  <c r="J32" i="14"/>
  <c r="K27" i="14"/>
  <c r="M32" i="7"/>
  <c r="O19" i="14" s="1"/>
  <c r="M32" i="5"/>
  <c r="O17" i="14" s="1"/>
  <c r="M32" i="6"/>
  <c r="O18" i="14" s="1"/>
  <c r="N27" i="6"/>
  <c r="M32" i="4"/>
  <c r="O16" i="14" s="1"/>
  <c r="E26" i="14"/>
  <c r="G29" i="14"/>
  <c r="E19" i="14"/>
  <c r="E22" i="14"/>
  <c r="E29" i="14"/>
  <c r="E16" i="14"/>
  <c r="E20" i="14"/>
  <c r="G30" i="14"/>
  <c r="E25" i="14"/>
  <c r="E17" i="14"/>
  <c r="E24" i="14"/>
  <c r="H27" i="14"/>
  <c r="E28" i="14"/>
  <c r="E31" i="14"/>
  <c r="G28" i="14"/>
  <c r="G31" i="14"/>
  <c r="E23" i="14"/>
  <c r="D32" i="14"/>
  <c r="D90" i="14"/>
  <c r="K90" i="14" s="1"/>
  <c r="E18" i="14"/>
  <c r="E21" i="14"/>
  <c r="I90" i="7"/>
  <c r="J28" i="7"/>
  <c r="J29" i="7"/>
  <c r="J30" i="7"/>
  <c r="J22" i="7"/>
  <c r="J23" i="7"/>
  <c r="J24" i="7"/>
  <c r="J17" i="7"/>
  <c r="J25" i="7"/>
  <c r="I78" i="7"/>
  <c r="J18" i="7"/>
  <c r="J16" i="7"/>
  <c r="J19" i="7"/>
  <c r="J20" i="7"/>
  <c r="G90" i="7"/>
  <c r="G32" i="7"/>
  <c r="M19" i="14" s="1"/>
  <c r="I79" i="6"/>
  <c r="J90" i="6" s="1"/>
  <c r="J28" i="6"/>
  <c r="J29" i="6"/>
  <c r="J31" i="6"/>
  <c r="J30" i="6"/>
  <c r="J21" i="6"/>
  <c r="J16" i="6"/>
  <c r="J19" i="6"/>
  <c r="I78" i="6"/>
  <c r="J22" i="6"/>
  <c r="J23" i="6"/>
  <c r="J18" i="6"/>
  <c r="J24" i="6"/>
  <c r="J17" i="6"/>
  <c r="J25" i="6"/>
  <c r="G90" i="6"/>
  <c r="K90" i="6" s="1"/>
  <c r="H26" i="6"/>
  <c r="H19" i="6"/>
  <c r="G32" i="6"/>
  <c r="M18" i="14" s="1"/>
  <c r="J30" i="5"/>
  <c r="J31" i="5"/>
  <c r="I90" i="5"/>
  <c r="K90" i="5" s="1"/>
  <c r="J24" i="5"/>
  <c r="I78" i="5"/>
  <c r="J16" i="5"/>
  <c r="J17" i="5"/>
  <c r="J25" i="5"/>
  <c r="J18" i="5"/>
  <c r="J19" i="5"/>
  <c r="G79" i="5"/>
  <c r="G32" i="5"/>
  <c r="M17" i="14" s="1"/>
  <c r="I67" i="4"/>
  <c r="J76" i="4" s="1"/>
  <c r="H21" i="6"/>
  <c r="H18" i="5"/>
  <c r="H20" i="5"/>
  <c r="H30" i="7"/>
  <c r="H22" i="7"/>
  <c r="H29" i="6"/>
  <c r="H28" i="4"/>
  <c r="G78" i="4"/>
  <c r="H18" i="4"/>
  <c r="H21" i="7"/>
  <c r="H20" i="6"/>
  <c r="H19" i="5"/>
  <c r="H30" i="4"/>
  <c r="H31" i="7"/>
  <c r="H17" i="4"/>
  <c r="H29" i="4"/>
  <c r="H20" i="4"/>
  <c r="H23" i="7"/>
  <c r="H22" i="6"/>
  <c r="H21" i="5"/>
  <c r="H30" i="6"/>
  <c r="H16" i="4"/>
  <c r="H21" i="4"/>
  <c r="H24" i="7"/>
  <c r="H23" i="6"/>
  <c r="H22" i="5"/>
  <c r="H31" i="6"/>
  <c r="H16" i="7"/>
  <c r="H22" i="4"/>
  <c r="H17" i="7"/>
  <c r="H25" i="7"/>
  <c r="H24" i="6"/>
  <c r="H23" i="5"/>
  <c r="H28" i="7"/>
  <c r="H29" i="5"/>
  <c r="G78" i="7"/>
  <c r="H19" i="4"/>
  <c r="H16" i="6"/>
  <c r="H23" i="4"/>
  <c r="H18" i="7"/>
  <c r="H17" i="6"/>
  <c r="H25" i="6"/>
  <c r="H24" i="5"/>
  <c r="H28" i="6"/>
  <c r="H30" i="5"/>
  <c r="G78" i="6"/>
  <c r="H25" i="4"/>
  <c r="H16" i="5"/>
  <c r="H17" i="5"/>
  <c r="H25" i="5"/>
  <c r="H28" i="5"/>
  <c r="H31" i="5"/>
  <c r="G32" i="4"/>
  <c r="M16" i="14" s="1"/>
  <c r="I32" i="7"/>
  <c r="N19" i="14" s="1"/>
  <c r="I32" i="5"/>
  <c r="I32" i="6"/>
  <c r="N18" i="14" s="1"/>
  <c r="I32" i="4"/>
  <c r="N16" i="14" s="1"/>
  <c r="G34" i="15" l="1"/>
  <c r="G33" i="15" s="1"/>
  <c r="J27" i="4"/>
  <c r="J15" i="4" s="1"/>
  <c r="E27" i="14"/>
  <c r="E15" i="14"/>
  <c r="N17" i="14"/>
  <c r="J27" i="5"/>
  <c r="J15" i="5" s="1"/>
  <c r="H77" i="5"/>
  <c r="K78" i="5"/>
  <c r="H72" i="5"/>
  <c r="H71" i="5"/>
  <c r="H78" i="5"/>
  <c r="H73" i="5"/>
  <c r="H69" i="5"/>
  <c r="H76" i="5"/>
  <c r="H68" i="5"/>
  <c r="H70" i="5"/>
  <c r="H75" i="5"/>
  <c r="G34" i="7"/>
  <c r="G33" i="7" s="1"/>
  <c r="G34" i="6"/>
  <c r="G33" i="6" s="1"/>
  <c r="G34" i="5"/>
  <c r="G33" i="5" s="1"/>
  <c r="G34" i="4"/>
  <c r="G33" i="4" s="1"/>
  <c r="N90" i="5"/>
  <c r="H27" i="6"/>
  <c r="H15" i="6" s="1"/>
  <c r="H27" i="5"/>
  <c r="H15" i="5" s="1"/>
  <c r="H27" i="7"/>
  <c r="H15" i="7" s="1"/>
  <c r="H27" i="4"/>
  <c r="H15" i="4" s="1"/>
  <c r="G79" i="7"/>
  <c r="H87" i="7" s="1"/>
  <c r="K90" i="7"/>
  <c r="N78" i="7"/>
  <c r="K78" i="7"/>
  <c r="G54" i="4"/>
  <c r="G55" i="4" s="1"/>
  <c r="K32" i="4"/>
  <c r="K32" i="6"/>
  <c r="N32" i="6"/>
  <c r="M54" i="6"/>
  <c r="K78" i="6"/>
  <c r="N78" i="6"/>
  <c r="N32" i="4"/>
  <c r="M54" i="4"/>
  <c r="M55" i="4" s="1"/>
  <c r="N32" i="5"/>
  <c r="M54" i="5"/>
  <c r="N90" i="7"/>
  <c r="M79" i="7"/>
  <c r="N90" i="4"/>
  <c r="K90" i="4"/>
  <c r="H90" i="4"/>
  <c r="N78" i="5"/>
  <c r="M67" i="5"/>
  <c r="N32" i="7"/>
  <c r="M54" i="7"/>
  <c r="M55" i="7" s="1"/>
  <c r="I54" i="7"/>
  <c r="I55" i="7" s="1"/>
  <c r="J54" i="7" s="1"/>
  <c r="I54" i="4"/>
  <c r="I55" i="4" s="1"/>
  <c r="I54" i="6"/>
  <c r="I55" i="6" s="1"/>
  <c r="H88" i="4"/>
  <c r="H80" i="4"/>
  <c r="H87" i="4"/>
  <c r="K79" i="4"/>
  <c r="H86" i="4"/>
  <c r="H85" i="4"/>
  <c r="H84" i="4"/>
  <c r="H81" i="4"/>
  <c r="H83" i="4"/>
  <c r="H82" i="4"/>
  <c r="H89" i="4"/>
  <c r="K32" i="5"/>
  <c r="I54" i="5"/>
  <c r="I55" i="5" s="1"/>
  <c r="G67" i="4"/>
  <c r="H78" i="4" s="1"/>
  <c r="K78" i="4"/>
  <c r="G91" i="5"/>
  <c r="N79" i="5"/>
  <c r="G54" i="7"/>
  <c r="G55" i="7" s="1"/>
  <c r="H48" i="7" s="1"/>
  <c r="K32" i="7"/>
  <c r="N90" i="6"/>
  <c r="N78" i="4"/>
  <c r="M67" i="4"/>
  <c r="K32" i="14"/>
  <c r="J54" i="14"/>
  <c r="K78" i="14"/>
  <c r="J67" i="14"/>
  <c r="E76" i="14"/>
  <c r="E68" i="14"/>
  <c r="E73" i="14"/>
  <c r="E77" i="14"/>
  <c r="E74" i="14"/>
  <c r="E70" i="14"/>
  <c r="E69" i="14"/>
  <c r="E71" i="14"/>
  <c r="E75" i="14"/>
  <c r="E72" i="14"/>
  <c r="E78" i="14"/>
  <c r="G83" i="14"/>
  <c r="G81" i="14"/>
  <c r="G88" i="14"/>
  <c r="G80" i="14"/>
  <c r="G84" i="14"/>
  <c r="G89" i="14"/>
  <c r="G86" i="14"/>
  <c r="G85" i="14"/>
  <c r="G82" i="14"/>
  <c r="G87" i="14"/>
  <c r="H90" i="14"/>
  <c r="D79" i="14"/>
  <c r="E90" i="14" s="1"/>
  <c r="D54" i="14"/>
  <c r="I79" i="7"/>
  <c r="I67" i="7"/>
  <c r="G67" i="7"/>
  <c r="J84" i="6"/>
  <c r="J88" i="6"/>
  <c r="J83" i="6"/>
  <c r="J82" i="6"/>
  <c r="J89" i="6"/>
  <c r="J81" i="6"/>
  <c r="J87" i="6"/>
  <c r="J85" i="6"/>
  <c r="J86" i="6"/>
  <c r="J80" i="6"/>
  <c r="I67" i="6"/>
  <c r="J78" i="6" s="1"/>
  <c r="G79" i="6"/>
  <c r="G67" i="6"/>
  <c r="G54" i="6"/>
  <c r="I79" i="5"/>
  <c r="K79" i="5" s="1"/>
  <c r="I67" i="5"/>
  <c r="K67" i="5" s="1"/>
  <c r="H88" i="5"/>
  <c r="H87" i="5"/>
  <c r="H86" i="5"/>
  <c r="H83" i="5"/>
  <c r="H85" i="5"/>
  <c r="H84" i="5"/>
  <c r="H82" i="5"/>
  <c r="H80" i="5"/>
  <c r="H89" i="5"/>
  <c r="H81" i="5"/>
  <c r="H90" i="5"/>
  <c r="G54" i="5"/>
  <c r="J86" i="4"/>
  <c r="J81" i="4"/>
  <c r="J85" i="4"/>
  <c r="J84" i="4"/>
  <c r="J89" i="4"/>
  <c r="J83" i="4"/>
  <c r="J80" i="4"/>
  <c r="J82" i="4"/>
  <c r="J88" i="4"/>
  <c r="J87" i="4"/>
  <c r="J73" i="4"/>
  <c r="J72" i="4"/>
  <c r="J71" i="4"/>
  <c r="J78" i="4"/>
  <c r="J70" i="4"/>
  <c r="J75" i="4"/>
  <c r="J77" i="4"/>
  <c r="I91" i="4"/>
  <c r="J74" i="4"/>
  <c r="J69" i="4"/>
  <c r="J68" i="4"/>
  <c r="H80" i="7" l="1"/>
  <c r="H86" i="7"/>
  <c r="K54" i="6"/>
  <c r="K54" i="5"/>
  <c r="N55" i="4"/>
  <c r="H71" i="4"/>
  <c r="H70" i="4"/>
  <c r="H77" i="4"/>
  <c r="H69" i="4"/>
  <c r="H76" i="4"/>
  <c r="H68" i="4"/>
  <c r="H72" i="4"/>
  <c r="H75" i="4"/>
  <c r="H74" i="4"/>
  <c r="K67" i="4"/>
  <c r="H73" i="4"/>
  <c r="N79" i="7"/>
  <c r="M91" i="7"/>
  <c r="K79" i="7"/>
  <c r="K79" i="14"/>
  <c r="G91" i="7"/>
  <c r="N67" i="7"/>
  <c r="K67" i="7"/>
  <c r="H81" i="7"/>
  <c r="N67" i="4"/>
  <c r="M91" i="4"/>
  <c r="K54" i="7"/>
  <c r="N54" i="7"/>
  <c r="N54" i="6"/>
  <c r="M55" i="6"/>
  <c r="H88" i="7"/>
  <c r="H89" i="7"/>
  <c r="N67" i="5"/>
  <c r="M91" i="5"/>
  <c r="N91" i="5" s="1"/>
  <c r="N54" i="5"/>
  <c r="M55" i="5"/>
  <c r="K54" i="4"/>
  <c r="N54" i="4"/>
  <c r="H78" i="6"/>
  <c r="N67" i="6"/>
  <c r="K67" i="6"/>
  <c r="H83" i="7"/>
  <c r="H82" i="7"/>
  <c r="K55" i="4"/>
  <c r="G91" i="4"/>
  <c r="K91" i="4" s="1"/>
  <c r="K79" i="6"/>
  <c r="N79" i="6"/>
  <c r="H84" i="7"/>
  <c r="H90" i="7"/>
  <c r="H85" i="7"/>
  <c r="K55" i="7"/>
  <c r="N55" i="7"/>
  <c r="K67" i="14"/>
  <c r="J91" i="14"/>
  <c r="K54" i="14"/>
  <c r="J55" i="14"/>
  <c r="D55" i="14"/>
  <c r="E54" i="14" s="1"/>
  <c r="E86" i="14"/>
  <c r="E89" i="14"/>
  <c r="E83" i="14"/>
  <c r="E87" i="14"/>
  <c r="E84" i="14"/>
  <c r="E88" i="14"/>
  <c r="E80" i="14"/>
  <c r="E85" i="14"/>
  <c r="H79" i="14"/>
  <c r="E81" i="14"/>
  <c r="E82" i="14"/>
  <c r="D91" i="14"/>
  <c r="J88" i="7"/>
  <c r="J80" i="7"/>
  <c r="J87" i="7"/>
  <c r="J86" i="7"/>
  <c r="J85" i="7"/>
  <c r="J84" i="7"/>
  <c r="J83" i="7"/>
  <c r="J82" i="7"/>
  <c r="J89" i="7"/>
  <c r="J81" i="7"/>
  <c r="J90" i="7"/>
  <c r="J46" i="7"/>
  <c r="J53" i="7"/>
  <c r="J45" i="7"/>
  <c r="J52" i="7"/>
  <c r="J44" i="7"/>
  <c r="J51" i="7"/>
  <c r="J50" i="7"/>
  <c r="J49" i="7"/>
  <c r="J48" i="7"/>
  <c r="J47" i="7"/>
  <c r="J74" i="7"/>
  <c r="J73" i="7"/>
  <c r="J72" i="7"/>
  <c r="J71" i="7"/>
  <c r="J70" i="7"/>
  <c r="J77" i="7"/>
  <c r="J69" i="7"/>
  <c r="J76" i="7"/>
  <c r="J68" i="7"/>
  <c r="J75" i="7"/>
  <c r="I91" i="7"/>
  <c r="J78" i="7"/>
  <c r="H45" i="7"/>
  <c r="H53" i="7"/>
  <c r="H54" i="7"/>
  <c r="H52" i="7"/>
  <c r="H50" i="7"/>
  <c r="H49" i="7"/>
  <c r="H51" i="7"/>
  <c r="H46" i="7"/>
  <c r="H47" i="7"/>
  <c r="H44" i="7"/>
  <c r="H71" i="7"/>
  <c r="H77" i="7"/>
  <c r="H70" i="7"/>
  <c r="H76" i="7"/>
  <c r="H75" i="7"/>
  <c r="H73" i="7"/>
  <c r="H74" i="7"/>
  <c r="H68" i="7"/>
  <c r="H72" i="7"/>
  <c r="H69" i="7"/>
  <c r="H78" i="7"/>
  <c r="J74" i="6"/>
  <c r="J68" i="6"/>
  <c r="J71" i="6"/>
  <c r="J73" i="6"/>
  <c r="J70" i="6"/>
  <c r="J72" i="6"/>
  <c r="J77" i="6"/>
  <c r="J69" i="6"/>
  <c r="J76" i="6"/>
  <c r="J75" i="6"/>
  <c r="I91" i="6"/>
  <c r="J49" i="6"/>
  <c r="J46" i="6"/>
  <c r="J47" i="6"/>
  <c r="J53" i="6"/>
  <c r="J45" i="6"/>
  <c r="J52" i="6"/>
  <c r="J48" i="6"/>
  <c r="J51" i="6"/>
  <c r="J50" i="6"/>
  <c r="J44" i="6"/>
  <c r="J54" i="6"/>
  <c r="H87" i="6"/>
  <c r="H85" i="6"/>
  <c r="H86" i="6"/>
  <c r="H84" i="6"/>
  <c r="H80" i="6"/>
  <c r="H83" i="6"/>
  <c r="H89" i="6"/>
  <c r="H82" i="6"/>
  <c r="H81" i="6"/>
  <c r="H88" i="6"/>
  <c r="H90" i="6"/>
  <c r="G55" i="6"/>
  <c r="G91" i="6"/>
  <c r="H70" i="6"/>
  <c r="H77" i="6"/>
  <c r="H69" i="6"/>
  <c r="H75" i="6"/>
  <c r="H74" i="6"/>
  <c r="H72" i="6"/>
  <c r="H73" i="6"/>
  <c r="H68" i="6"/>
  <c r="H71" i="6"/>
  <c r="H76" i="6"/>
  <c r="J90" i="5"/>
  <c r="J88" i="5"/>
  <c r="J87" i="5"/>
  <c r="J86" i="5"/>
  <c r="J81" i="5"/>
  <c r="J85" i="5"/>
  <c r="J84" i="5"/>
  <c r="J80" i="5"/>
  <c r="J83" i="5"/>
  <c r="J82" i="5"/>
  <c r="J89" i="5"/>
  <c r="J47" i="5"/>
  <c r="J46" i="5"/>
  <c r="J53" i="5"/>
  <c r="J45" i="5"/>
  <c r="J52" i="5"/>
  <c r="J51" i="5"/>
  <c r="J44" i="5"/>
  <c r="J50" i="5"/>
  <c r="J49" i="5"/>
  <c r="J48" i="5"/>
  <c r="J70" i="5"/>
  <c r="J69" i="5"/>
  <c r="J77" i="5"/>
  <c r="J76" i="5"/>
  <c r="J75" i="5"/>
  <c r="J74" i="5"/>
  <c r="J73" i="5"/>
  <c r="J71" i="5"/>
  <c r="J72" i="5"/>
  <c r="J68" i="5"/>
  <c r="I91" i="5"/>
  <c r="K91" i="5" s="1"/>
  <c r="J54" i="5"/>
  <c r="J78" i="5"/>
  <c r="G55" i="5"/>
  <c r="K55" i="5" s="1"/>
  <c r="J52" i="4"/>
  <c r="J50" i="4"/>
  <c r="J49" i="4"/>
  <c r="J48" i="4"/>
  <c r="J47" i="4"/>
  <c r="J46" i="4"/>
  <c r="J51" i="4"/>
  <c r="J53" i="4"/>
  <c r="J45" i="4"/>
  <c r="J44" i="4"/>
  <c r="J54" i="4"/>
  <c r="H52" i="4"/>
  <c r="H51" i="4"/>
  <c r="H50" i="4"/>
  <c r="H49" i="4"/>
  <c r="H48" i="4"/>
  <c r="H47" i="4"/>
  <c r="H46" i="4"/>
  <c r="H53" i="4"/>
  <c r="H45" i="4"/>
  <c r="H44" i="4"/>
  <c r="H54" i="4"/>
  <c r="K55" i="14" l="1"/>
  <c r="N91" i="7"/>
  <c r="N55" i="6"/>
  <c r="H54" i="6"/>
  <c r="K55" i="6"/>
  <c r="K91" i="14"/>
  <c r="K91" i="6"/>
  <c r="N91" i="6"/>
  <c r="N91" i="4"/>
  <c r="K91" i="7"/>
  <c r="N55" i="5"/>
  <c r="E47" i="14"/>
  <c r="E53" i="14"/>
  <c r="E52" i="14"/>
  <c r="E44" i="14"/>
  <c r="E45" i="14"/>
  <c r="E49" i="14"/>
  <c r="E48" i="14"/>
  <c r="E46" i="14"/>
  <c r="E51" i="14"/>
  <c r="E50" i="14"/>
  <c r="H45" i="6"/>
  <c r="H51" i="6"/>
  <c r="H48" i="6"/>
  <c r="H50" i="6"/>
  <c r="H52" i="6"/>
  <c r="H47" i="6"/>
  <c r="H49" i="6"/>
  <c r="H44" i="6"/>
  <c r="H46" i="6"/>
  <c r="H53" i="6"/>
  <c r="H52" i="5"/>
  <c r="H51" i="5"/>
  <c r="H50" i="5"/>
  <c r="H46" i="5"/>
  <c r="H48" i="5"/>
  <c r="H49" i="5"/>
  <c r="H44" i="5"/>
  <c r="H47" i="5"/>
  <c r="H53" i="5"/>
  <c r="H45" i="5"/>
  <c r="H54" i="5"/>
  <c r="F32" i="14"/>
  <c r="F54" i="14" s="1"/>
  <c r="F78" i="14"/>
  <c r="G21" i="14"/>
  <c r="G24" i="14"/>
  <c r="G20" i="14"/>
  <c r="G16" i="14"/>
  <c r="G19" i="14"/>
  <c r="G18" i="14"/>
  <c r="G23" i="14"/>
  <c r="G25" i="14"/>
  <c r="G17" i="14"/>
  <c r="G22" i="14"/>
  <c r="F26" i="14"/>
  <c r="G26" i="14" s="1"/>
  <c r="H15" i="14"/>
  <c r="H26" i="14" l="1"/>
  <c r="F55" i="14"/>
  <c r="H54" i="14"/>
  <c r="G27" i="14"/>
  <c r="H32" i="14"/>
  <c r="H78" i="14"/>
  <c r="F67" i="14"/>
  <c r="G15" i="14"/>
  <c r="H67" i="14" l="1"/>
  <c r="G70" i="14"/>
  <c r="G68" i="14"/>
  <c r="G73" i="14"/>
  <c r="G75" i="14"/>
  <c r="F91" i="14"/>
  <c r="H91" i="14" s="1"/>
  <c r="G72" i="14"/>
  <c r="G77" i="14"/>
  <c r="G74" i="14"/>
  <c r="G69" i="14"/>
  <c r="G76" i="14"/>
  <c r="G71" i="14"/>
  <c r="G49" i="14"/>
  <c r="G48" i="14"/>
  <c r="G44" i="14"/>
  <c r="G51" i="14"/>
  <c r="H55" i="14"/>
  <c r="G52" i="14"/>
  <c r="G46" i="14"/>
  <c r="G45" i="14"/>
  <c r="G47" i="14"/>
  <c r="G50" i="14"/>
  <c r="G53" i="14"/>
  <c r="G54" i="14"/>
  <c r="G78" i="14"/>
</calcChain>
</file>

<file path=xl/sharedStrings.xml><?xml version="1.0" encoding="utf-8"?>
<sst xmlns="http://schemas.openxmlformats.org/spreadsheetml/2006/main" count="609" uniqueCount="190">
  <si>
    <t xml:space="preserve">Información ampliada del Reporte Regional </t>
  </si>
  <si>
    <t>Macro Región Norte</t>
  </si>
  <si>
    <t>Índice</t>
  </si>
  <si>
    <t>Cajamarca</t>
  </si>
  <si>
    <t>La Libertad</t>
  </si>
  <si>
    <t>Lambayeque</t>
  </si>
  <si>
    <t>Piura</t>
  </si>
  <si>
    <t>Tumbes</t>
  </si>
  <si>
    <t xml:space="preserve">1. Exportaciones según Sector </t>
  </si>
  <si>
    <t>Sectores</t>
  </si>
  <si>
    <t>FOB 2021</t>
  </si>
  <si>
    <t>Par.% FOB</t>
  </si>
  <si>
    <t>FOB 2020</t>
  </si>
  <si>
    <t>No tradicional</t>
  </si>
  <si>
    <t xml:space="preserve">Agro No Tradicional </t>
  </si>
  <si>
    <t>Maderas</t>
  </si>
  <si>
    <t>Químico</t>
  </si>
  <si>
    <t>Joyería</t>
  </si>
  <si>
    <t>Otros</t>
  </si>
  <si>
    <t>Tradicional</t>
  </si>
  <si>
    <t xml:space="preserve">Agro Tradicional </t>
  </si>
  <si>
    <t>Total</t>
  </si>
  <si>
    <t>Fuente: Camtrade Plus</t>
  </si>
  <si>
    <t>Elaboración: CIE -PERUCÁMARAS</t>
  </si>
  <si>
    <t>2. Exportaciones: Principales Socios comerciales</t>
  </si>
  <si>
    <t>País</t>
  </si>
  <si>
    <t>EE.UU</t>
  </si>
  <si>
    <t>Países Bajos</t>
  </si>
  <si>
    <t>Alemania</t>
  </si>
  <si>
    <t>Bélgica</t>
  </si>
  <si>
    <t>Francia</t>
  </si>
  <si>
    <t>Canadá</t>
  </si>
  <si>
    <t>3. Exportaciones: Principales productos según sector</t>
  </si>
  <si>
    <t>Reino Unido</t>
  </si>
  <si>
    <t>Italia</t>
  </si>
  <si>
    <t>Tara en polvo</t>
  </si>
  <si>
    <t>Ejecución de proyectos a nivel de gobierno regional por proyectos</t>
  </si>
  <si>
    <t>Año de Ejecución: 2020</t>
  </si>
  <si>
    <t>Incluye: Sólo Proyectos</t>
  </si>
  <si>
    <t>TOTAL</t>
  </si>
  <si>
    <t>Función 20: SALUD</t>
  </si>
  <si>
    <t>Nivel de Gobierno E: GOBIERNO NACIONAL</t>
  </si>
  <si>
    <t>Sector 01: PRESIDENCIA CONSEJO MINISTROS</t>
  </si>
  <si>
    <t>Departamento (Meta) 02: ANCASH</t>
  </si>
  <si>
    <t> 0.0</t>
  </si>
  <si>
    <t>Proyecto</t>
  </si>
  <si>
    <t>PIM</t>
  </si>
  <si>
    <t>Devengado </t>
  </si>
  <si>
    <t>Avance % </t>
  </si>
  <si>
    <t>2386533: MEJORAMIENTO Y AMPLIACION DE LOS SERVICIOS DE SALUD DEL HOSPITAL DE APOYO DE POMABAMBA ANTONIO CALDAS DOMINGUEZ, BARRIO DE HUAJTACHACRA, DISTRITO Y PROVINCIA DE POMABAMBA, DEPARTAMENTO DE ANCASH</t>
  </si>
  <si>
    <t>  0.0</t>
  </si>
  <si>
    <t>2386577: MEJORAMIENTO DE LOS SERVICIOS DE SALUD DEL HOSPITAL DE APOYO YUNGAY, DISTRITO Y PROVINCIA DE YUNGAY, DEPARTAMENTO ANCASH</t>
  </si>
  <si>
    <t>Sector 11: SALUD</t>
  </si>
  <si>
    <t> 38.1</t>
  </si>
  <si>
    <t>2089754: EXPEDIENTES TECNICOS, ESTUDIOS DE PRE-INVERSION Y OTROS ESTUDIOS - PLAN INTEGRAL PARA LA RECONSTRUCCION CON CAMBIOS</t>
  </si>
  <si>
    <t>  12.3</t>
  </si>
  <si>
    <t>2194935: MEJORAMIENTO DE LOS SERVICIOS DE SALUD DEL HOSPITAL DE HUARMEY, DISTRITO DE HUARMEY, PROVINCIA DE HUARMEY-REGION ANCASH</t>
  </si>
  <si>
    <t>2285573: MEJORAMIENTO DE LOS SERVICIOS DE SALUD DEL ESTABLECIMIENTO DE SALUD PROGRESO, DEL DISTRITO DE CHIMBOTE, PROVINCIA DE SANTA, DEPARTAMENTO DE ANCASH</t>
  </si>
  <si>
    <t>  99.9</t>
  </si>
  <si>
    <t>2286124: MEJORAMIENTO DE LOS SERVICIOS DE SALUD DEL ESTABLECIMIENTO DE SALUD HUARI, DISTRITO Y PROVINCIA DE HUARI DEPARTAMENTO DE ANCASH</t>
  </si>
  <si>
    <t>2362485: MEJORAMIENTO Y AMPLIACION LOS SERVICIOS DE SALUD DEL HOSPITAL DE APOYO DE CARAZ SAN JUAN DE DIOS, BARRIO DE MANCHURIA, CENTRO POBLADO DE CARAZ - DISTRITO DE CARAZ - PROVINCIA DE HUAYLAS, DEPARTAMENTO DE ANCASH</t>
  </si>
  <si>
    <t>2386498: MEJORAMIENTO DE LOS SERVICIOS DE SALUD DEL HOSPITAL DE APOYO RECUAY - DISTRITO RECUAY, PROVINCIA RECUAY, DEPARTAMENTO DE ANCASH</t>
  </si>
  <si>
    <t>  90.0</t>
  </si>
  <si>
    <t>  98.2</t>
  </si>
  <si>
    <t>2409087: RECUPERACION DE LOS SERVICIOS DE SALUD DEL PUESTO DE SALUD (I-1) SAPCHA - DISTRITO DE ACOCHACA - PROVINCIA DE ASUNCION - DEPARTAMENTO DE ANCASH</t>
  </si>
  <si>
    <t>2428425: REHABILITACION DE LOS SERVICIOS DE SALUD DEL ESTABLECIMIENTO DE SALUD MAGDALENA NUEVA, DISTRITO DE CHIMBOTE, PROVINCIA SANTA, DEPARTAMENTO ANCASH</t>
  </si>
  <si>
    <t>  92.6</t>
  </si>
  <si>
    <t>2484819: ADQUISICION DE MONITOR DE FUNCIONES VITALES, VENTILADOR MECANICO, VENTILADOR DE TRANSPORTE Y DESFIBRILADOR; ADEMAS DE OTROS ACTIVOS EN EL(LA) EESS ELEAZAR GUZMAN BARRON - NUEVO CHIMBOTE DISTRITO DE NUEVO CHIMBOTE, PROVINCIA SANTA, DEPARTAMENTO ANCASH</t>
  </si>
  <si>
    <t>  53.0</t>
  </si>
  <si>
    <t>2484876: ADQUISICION DE MONITOR DE FUNCIONES VITALES, VENTILADOR MECANICO, VENTILADOR DE TRANSPORTE Y DESFIBRILADOR; ADEMAS DE OTROS ACTIVOS EN EL(LA) EESS VICTOR RAMOS GUARDIA - HUARAZ - HUARAZ DISTRITO DE HUARAZ, PROVINCIA HUARAZ, DEPARTAMENTO ANCASH</t>
  </si>
  <si>
    <t>Agro No Tradicional</t>
  </si>
  <si>
    <t>Pesca No Tradicional</t>
  </si>
  <si>
    <t xml:space="preserve">Químico </t>
  </si>
  <si>
    <t>Textil y Confecciones</t>
  </si>
  <si>
    <t>Sidero Metalúrgico</t>
  </si>
  <si>
    <t>China</t>
  </si>
  <si>
    <t>Hong Kong</t>
  </si>
  <si>
    <t>Ecuador</t>
  </si>
  <si>
    <t>Metal Mecánico</t>
  </si>
  <si>
    <t>Agro Tradicional</t>
  </si>
  <si>
    <t>Brasil</t>
  </si>
  <si>
    <t>Minería No Metálica</t>
  </si>
  <si>
    <t>Minería</t>
  </si>
  <si>
    <t>Pesca Tradicional</t>
  </si>
  <si>
    <t>Petróleo y Gas Natural</t>
  </si>
  <si>
    <t>Calzado</t>
  </si>
  <si>
    <t>Pieles y Cueros</t>
  </si>
  <si>
    <t>Industria de Papel y Cartón</t>
  </si>
  <si>
    <t>Suiza</t>
  </si>
  <si>
    <t>Japón</t>
  </si>
  <si>
    <t>Corea del Sur</t>
  </si>
  <si>
    <t>India</t>
  </si>
  <si>
    <t>Bulgaria</t>
  </si>
  <si>
    <t>España</t>
  </si>
  <si>
    <t>Guatemala</t>
  </si>
  <si>
    <t>Compuestos de oro</t>
  </si>
  <si>
    <t>Paltas</t>
  </si>
  <si>
    <t>Arándanos</t>
  </si>
  <si>
    <t>Uvas frescas</t>
  </si>
  <si>
    <t>Jugo de maracuyá</t>
  </si>
  <si>
    <t>Melaza de caña</t>
  </si>
  <si>
    <t>Aceites crudos de petróleo</t>
  </si>
  <si>
    <t>Residual 6</t>
  </si>
  <si>
    <t>Jibas congelados</t>
  </si>
  <si>
    <t>Jibias conservados</t>
  </si>
  <si>
    <t>Alcohol etilico</t>
  </si>
  <si>
    <t>Arroz semiblanqueado</t>
  </si>
  <si>
    <t xml:space="preserve">Minería </t>
  </si>
  <si>
    <t>Edición N° 507</t>
  </si>
  <si>
    <t>Exportaciones 2022</t>
  </si>
  <si>
    <t>Viernes 28 de marzo 2022</t>
  </si>
  <si>
    <t>Macro Región Norte: Exportaciones 2022</t>
  </si>
  <si>
    <t>Macro Región Norte: Exportaciones Tradicionales y No Tradicionales 2021-2022</t>
  </si>
  <si>
    <t>(Valor FOB en Millones de US$)</t>
  </si>
  <si>
    <t>Macro Región Norte: Exportaciones 2020-2022</t>
  </si>
  <si>
    <t>FOB 2022</t>
  </si>
  <si>
    <t>Var. % 22/21</t>
  </si>
  <si>
    <t>Exportaciones: Principales Socios Comerciales 2021-2022</t>
  </si>
  <si>
    <t>Var. % 22/20</t>
  </si>
  <si>
    <t>Principales Exportaciones Tradicionales y No Tradicionales 2021-2022</t>
  </si>
  <si>
    <t>Cajamarca: Exportaciones 2022</t>
  </si>
  <si>
    <t>Exportaciones Tradicionales y No Tradicionales 2021-2022</t>
  </si>
  <si>
    <t>La Libertad: Exportaciones 2022</t>
  </si>
  <si>
    <t>Lambayeque: Exportaciones 2022</t>
  </si>
  <si>
    <t>Piura: Exportaciones 2022</t>
  </si>
  <si>
    <t>Tumbes: Exportaciones 2022</t>
  </si>
  <si>
    <t>Mineria No Metálica</t>
  </si>
  <si>
    <t>EE.UU.</t>
  </si>
  <si>
    <t>Colombia</t>
  </si>
  <si>
    <t>México</t>
  </si>
  <si>
    <t>Taiwán</t>
  </si>
  <si>
    <t>Mucílagos de semilla de tara</t>
  </si>
  <si>
    <t>Cementos sin pulverizar</t>
  </si>
  <si>
    <t>Demás frijoles</t>
  </si>
  <si>
    <t>Aparatos de radionavegación</t>
  </si>
  <si>
    <t>Los demás frutos de los géneros capsicum</t>
  </si>
  <si>
    <t>Máquinas automáticas para el tratamiento o procesamiento de datos</t>
  </si>
  <si>
    <t>Desperdicios y desechos, de acero aleados</t>
  </si>
  <si>
    <t>Harina, sémola y polvo de maca</t>
  </si>
  <si>
    <t>Oro en demás formas, en bruto</t>
  </si>
  <si>
    <t>Café sin tostar,sin descafeinar, excepto para siembra</t>
  </si>
  <si>
    <t>Minerales de cobre y sus concentrados</t>
  </si>
  <si>
    <t>Minerales de plata y sus concentrados</t>
  </si>
  <si>
    <t>Café sin tostar, sin descafeinar, para siembra</t>
  </si>
  <si>
    <t>Harina, polvo y "pellets", de pescado</t>
  </si>
  <si>
    <t>Minerales de hierro y sus concentrados</t>
  </si>
  <si>
    <t>Minerales de manganeso y sus concentrados</t>
  </si>
  <si>
    <t>Demás preparaciones de los tipos utilizados para la alimentación de los animales</t>
  </si>
  <si>
    <t>Antracitas, incluso pulverizadas</t>
  </si>
  <si>
    <t>Espárragos, frescos o refrigerados</t>
  </si>
  <si>
    <t>Espárragos preparadas o conservadas</t>
  </si>
  <si>
    <t>Alcachofas preparadas</t>
  </si>
  <si>
    <t>Demás hortalizas</t>
  </si>
  <si>
    <t>Pimiento piquillo</t>
  </si>
  <si>
    <t>Demás azúcares de caña</t>
  </si>
  <si>
    <t>Grasas y aceites de pescado</t>
  </si>
  <si>
    <t>Minerales de oro y sus concentrados</t>
  </si>
  <si>
    <t>Los demás minerales de zinc y sus concentrados</t>
  </si>
  <si>
    <t>Minerales de plomo y sus concentrados</t>
  </si>
  <si>
    <t>Los demás azúcares de caña en bruto</t>
  </si>
  <si>
    <t>Espárragos, frescos</t>
  </si>
  <si>
    <t>Demás piñas</t>
  </si>
  <si>
    <t>Mango, congelados</t>
  </si>
  <si>
    <t>Pimiento morrón</t>
  </si>
  <si>
    <t>Demás frutas y otros frutos</t>
  </si>
  <si>
    <t>Café sin tostar, sin descafeinar, excepto para siembra</t>
  </si>
  <si>
    <t>Demás azúcares de caña, en estado sólido</t>
  </si>
  <si>
    <t>Café tostado, sin descafeinar, en grano</t>
  </si>
  <si>
    <t>Fosfatos de calcios naturales</t>
  </si>
  <si>
    <t>Mangos y mangostanes</t>
  </si>
  <si>
    <t>Jibas, congelados</t>
  </si>
  <si>
    <t>Bananas tipo "cavendish valery"</t>
  </si>
  <si>
    <t>Los demás filetes congelados de los demás pescados</t>
  </si>
  <si>
    <t>Las demás vieiras congelados</t>
  </si>
  <si>
    <t>Mango congelados</t>
  </si>
  <si>
    <t>Demás grasas y aceites de pescado</t>
  </si>
  <si>
    <t>Carbureacctores tipo queroseno para reactores</t>
  </si>
  <si>
    <t>Gasolina sin tetraelio de plomo para motores de vehículos</t>
  </si>
  <si>
    <t xml:space="preserve">Azúcar de caña </t>
  </si>
  <si>
    <t>Langostinos enteros congelados</t>
  </si>
  <si>
    <t>Langostinos con colas con caparazón, sin cocer en agua o a vapor</t>
  </si>
  <si>
    <t>Langostinos colas sin caparazon, congelados</t>
  </si>
  <si>
    <t>Sandías frescas</t>
  </si>
  <si>
    <t>Tractores de orugas</t>
  </si>
  <si>
    <t>Palas mecánicas, excavadoras</t>
  </si>
  <si>
    <t>Ajos frescos o refrigerados</t>
  </si>
  <si>
    <t>Fosfato de calcio naturales</t>
  </si>
  <si>
    <t>Antrasitas, incluso pulverizadas</t>
  </si>
  <si>
    <t>Alcohol etílico</t>
  </si>
  <si>
    <t>Carburreactores tip queroseno para reactores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</si>
</sst>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dddd&quot;, &quot;dd&quot; de &quot;mmmm&quot; de &quot;yyyy"/>
    <numFmt numFmtId="166" formatCode="#,##0.0"/>
    <numFmt numFmtId="167" formatCode="0.0%"/>
    <numFmt numFmtId="168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20"/>
      <name val="Arial Narrow"/>
      <family val="2"/>
    </font>
    <font>
      <b/>
      <sz val="20"/>
      <color theme="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color theme="5" tint="-0.249977111117893"/>
      <name val="Arial Narrow"/>
      <family val="2"/>
    </font>
    <font>
      <b/>
      <sz val="18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name val="Arial Narrow"/>
      <family val="2"/>
    </font>
    <font>
      <sz val="18"/>
      <color theme="1"/>
      <name val="Arial"/>
      <family val="2"/>
    </font>
    <font>
      <sz val="18"/>
      <color rgb="FF00B050"/>
      <name val="Arial"/>
      <family val="2"/>
    </font>
    <font>
      <sz val="9"/>
      <color rgb="FF00B050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A9A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A6EA5"/>
        <bgColor indexed="64"/>
      </patternFill>
    </fill>
    <fill>
      <patternFill patternType="solid">
        <fgColor rgb="FFFEDED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3" fillId="3" borderId="0" xfId="2" applyFill="1"/>
    <xf numFmtId="0" fontId="3" fillId="0" borderId="0" xfId="2"/>
    <xf numFmtId="0" fontId="7" fillId="3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3" borderId="0" xfId="2" applyFill="1" applyAlignment="1">
      <alignment horizontal="center"/>
    </xf>
    <xf numFmtId="0" fontId="3" fillId="0" borderId="0" xfId="2" applyAlignment="1">
      <alignment horizontal="center"/>
    </xf>
    <xf numFmtId="0" fontId="4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0" fontId="8" fillId="0" borderId="0" xfId="2" applyFont="1"/>
    <xf numFmtId="14" fontId="3" fillId="0" borderId="0" xfId="2" applyNumberFormat="1"/>
    <xf numFmtId="165" fontId="11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2" applyFont="1" applyAlignment="1" applyProtection="1">
      <alignment vertical="center"/>
      <protection locked="0"/>
    </xf>
    <xf numFmtId="0" fontId="10" fillId="0" borderId="0" xfId="2" applyFont="1"/>
    <xf numFmtId="0" fontId="11" fillId="0" borderId="0" xfId="2" applyFont="1"/>
    <xf numFmtId="0" fontId="12" fillId="0" borderId="0" xfId="2" applyFont="1"/>
    <xf numFmtId="0" fontId="13" fillId="0" borderId="0" xfId="2" applyFont="1"/>
    <xf numFmtId="0" fontId="7" fillId="0" borderId="0" xfId="0" applyFont="1"/>
    <xf numFmtId="0" fontId="14" fillId="0" borderId="0" xfId="2" applyFont="1"/>
    <xf numFmtId="0" fontId="15" fillId="0" borderId="0" xfId="2" applyFont="1"/>
    <xf numFmtId="0" fontId="16" fillId="0" borderId="0" xfId="2" applyFont="1"/>
    <xf numFmtId="0" fontId="17" fillId="2" borderId="0" xfId="0" applyFont="1" applyFill="1"/>
    <xf numFmtId="0" fontId="2" fillId="2" borderId="0" xfId="0" applyFont="1" applyFill="1"/>
    <xf numFmtId="0" fontId="17" fillId="2" borderId="0" xfId="0" applyFont="1" applyFill="1" applyAlignment="1">
      <alignment horizontal="left"/>
    </xf>
    <xf numFmtId="0" fontId="19" fillId="2" borderId="0" xfId="0" applyFont="1" applyFill="1"/>
    <xf numFmtId="0" fontId="22" fillId="6" borderId="0" xfId="0" applyFont="1" applyFill="1"/>
    <xf numFmtId="0" fontId="22" fillId="6" borderId="2" xfId="0" applyFont="1" applyFill="1" applyBorder="1" applyAlignment="1">
      <alignment horizontal="left" wrapText="1"/>
    </xf>
    <xf numFmtId="3" fontId="22" fillId="6" borderId="2" xfId="0" applyNumberFormat="1" applyFont="1" applyFill="1" applyBorder="1" applyAlignment="1">
      <alignment horizontal="right"/>
    </xf>
    <xf numFmtId="0" fontId="22" fillId="6" borderId="2" xfId="0" applyFont="1" applyFill="1" applyBorder="1" applyAlignment="1">
      <alignment horizontal="right"/>
    </xf>
    <xf numFmtId="0" fontId="22" fillId="6" borderId="3" xfId="0" applyFont="1" applyFill="1" applyBorder="1" applyAlignment="1">
      <alignment horizontal="left" wrapText="1"/>
    </xf>
    <xf numFmtId="0" fontId="22" fillId="6" borderId="3" xfId="0" applyFont="1" applyFill="1" applyBorder="1" applyAlignment="1">
      <alignment horizontal="right"/>
    </xf>
    <xf numFmtId="3" fontId="22" fillId="6" borderId="3" xfId="0" applyNumberFormat="1" applyFont="1" applyFill="1" applyBorder="1" applyAlignment="1">
      <alignment horizontal="right"/>
    </xf>
    <xf numFmtId="0" fontId="23" fillId="7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right" wrapText="1"/>
    </xf>
    <xf numFmtId="3" fontId="22" fillId="6" borderId="2" xfId="0" applyNumberFormat="1" applyFont="1" applyFill="1" applyBorder="1" applyAlignment="1">
      <alignment horizontal="right" wrapText="1"/>
    </xf>
    <xf numFmtId="0" fontId="23" fillId="7" borderId="4" xfId="0" applyFont="1" applyFill="1" applyBorder="1" applyAlignment="1">
      <alignment vertical="center" wrapText="1"/>
    </xf>
    <xf numFmtId="0" fontId="23" fillId="7" borderId="4" xfId="0" applyFont="1" applyFill="1" applyBorder="1" applyAlignment="1">
      <alignment vertical="center"/>
    </xf>
    <xf numFmtId="3" fontId="22" fillId="6" borderId="0" xfId="0" applyNumberFormat="1" applyFont="1" applyFill="1" applyAlignment="1">
      <alignment horizontal="right"/>
    </xf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2" fillId="6" borderId="1" xfId="0" applyFont="1" applyFill="1" applyBorder="1" applyAlignment="1">
      <alignment horizontal="left" wrapText="1"/>
    </xf>
    <xf numFmtId="3" fontId="22" fillId="6" borderId="1" xfId="0" applyNumberFormat="1" applyFont="1" applyFill="1" applyBorder="1" applyAlignment="1">
      <alignment horizontal="right"/>
    </xf>
    <xf numFmtId="0" fontId="22" fillId="6" borderId="1" xfId="0" applyFont="1" applyFill="1" applyBorder="1" applyAlignment="1">
      <alignment horizontal="right"/>
    </xf>
    <xf numFmtId="0" fontId="23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/>
    </xf>
    <xf numFmtId="0" fontId="23" fillId="7" borderId="1" xfId="0" applyFont="1" applyFill="1" applyBorder="1" applyAlignment="1">
      <alignment horizontal="center" vertical="center"/>
    </xf>
    <xf numFmtId="3" fontId="22" fillId="6" borderId="1" xfId="0" applyNumberFormat="1" applyFont="1" applyFill="1" applyBorder="1" applyAlignment="1">
      <alignment horizontal="right" wrapText="1"/>
    </xf>
    <xf numFmtId="0" fontId="22" fillId="6" borderId="1" xfId="0" applyFont="1" applyFill="1" applyBorder="1" applyAlignment="1">
      <alignment horizontal="right" wrapText="1"/>
    </xf>
    <xf numFmtId="3" fontId="19" fillId="2" borderId="1" xfId="0" applyNumberFormat="1" applyFont="1" applyFill="1" applyBorder="1" applyAlignment="1">
      <alignment horizontal="right"/>
    </xf>
    <xf numFmtId="0" fontId="17" fillId="2" borderId="5" xfId="0" applyFont="1" applyFill="1" applyBorder="1"/>
    <xf numFmtId="0" fontId="17" fillId="2" borderId="6" xfId="0" applyFont="1" applyFill="1" applyBorder="1"/>
    <xf numFmtId="0" fontId="17" fillId="2" borderId="7" xfId="0" applyFont="1" applyFill="1" applyBorder="1"/>
    <xf numFmtId="0" fontId="17" fillId="2" borderId="8" xfId="0" applyFont="1" applyFill="1" applyBorder="1"/>
    <xf numFmtId="0" fontId="17" fillId="2" borderId="9" xfId="0" applyFont="1" applyFill="1" applyBorder="1"/>
    <xf numFmtId="0" fontId="17" fillId="2" borderId="10" xfId="0" applyFont="1" applyFill="1" applyBorder="1"/>
    <xf numFmtId="0" fontId="17" fillId="2" borderId="11" xfId="0" applyFont="1" applyFill="1" applyBorder="1"/>
    <xf numFmtId="0" fontId="17" fillId="2" borderId="12" xfId="0" applyFont="1" applyFill="1" applyBorder="1"/>
    <xf numFmtId="0" fontId="18" fillId="2" borderId="0" xfId="0" applyFont="1" applyFill="1"/>
    <xf numFmtId="0" fontId="19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8" borderId="1" xfId="0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9" fillId="2" borderId="1" xfId="0" applyFont="1" applyFill="1" applyBorder="1" applyAlignment="1">
      <alignment horizontal="left" indent="2"/>
    </xf>
    <xf numFmtId="0" fontId="18" fillId="2" borderId="1" xfId="0" applyFont="1" applyFill="1" applyBorder="1" applyAlignment="1">
      <alignment horizontal="left" indent="2"/>
    </xf>
    <xf numFmtId="9" fontId="19" fillId="2" borderId="1" xfId="1" applyFont="1" applyFill="1" applyBorder="1" applyAlignment="1">
      <alignment horizontal="right"/>
    </xf>
    <xf numFmtId="9" fontId="18" fillId="2" borderId="1" xfId="1" applyFont="1" applyFill="1" applyBorder="1" applyAlignment="1">
      <alignment horizontal="right"/>
    </xf>
    <xf numFmtId="166" fontId="18" fillId="2" borderId="1" xfId="0" applyNumberFormat="1" applyFont="1" applyFill="1" applyBorder="1" applyAlignment="1">
      <alignment horizontal="right"/>
    </xf>
    <xf numFmtId="166" fontId="19" fillId="2" borderId="1" xfId="0" applyNumberFormat="1" applyFont="1" applyFill="1" applyBorder="1" applyAlignment="1">
      <alignment horizontal="right"/>
    </xf>
    <xf numFmtId="4" fontId="19" fillId="2" borderId="1" xfId="0" applyNumberFormat="1" applyFont="1" applyFill="1" applyBorder="1" applyAlignment="1">
      <alignment horizontal="right"/>
    </xf>
    <xf numFmtId="3" fontId="18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9" fontId="18" fillId="2" borderId="0" xfId="1" applyFont="1" applyFill="1" applyBorder="1" applyAlignment="1">
      <alignment horizontal="left"/>
    </xf>
    <xf numFmtId="3" fontId="18" fillId="2" borderId="0" xfId="0" applyNumberFormat="1" applyFont="1" applyFill="1" applyAlignment="1">
      <alignment horizontal="left"/>
    </xf>
    <xf numFmtId="167" fontId="18" fillId="2" borderId="0" xfId="1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right"/>
    </xf>
    <xf numFmtId="9" fontId="18" fillId="0" borderId="0" xfId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9" fontId="19" fillId="0" borderId="0" xfId="1" applyFont="1" applyFill="1" applyBorder="1" applyAlignment="1">
      <alignment horizontal="right"/>
    </xf>
    <xf numFmtId="0" fontId="24" fillId="2" borderId="0" xfId="3" applyFill="1"/>
    <xf numFmtId="0" fontId="0" fillId="0" borderId="0" xfId="0" applyAlignment="1">
      <alignment horizontal="left" indent="1"/>
    </xf>
    <xf numFmtId="164" fontId="18" fillId="8" borderId="1" xfId="4" applyFont="1" applyFill="1" applyBorder="1" applyAlignment="1">
      <alignment horizontal="center"/>
    </xf>
    <xf numFmtId="168" fontId="18" fillId="2" borderId="1" xfId="4" applyNumberFormat="1" applyFont="1" applyFill="1" applyBorder="1" applyAlignment="1">
      <alignment horizontal="right"/>
    </xf>
    <xf numFmtId="9" fontId="18" fillId="2" borderId="0" xfId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0" fontId="11" fillId="0" borderId="0" xfId="2" applyFont="1" applyAlignment="1">
      <alignment horizontal="center"/>
    </xf>
    <xf numFmtId="0" fontId="4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0" fontId="9" fillId="0" borderId="0" xfId="2" applyFont="1" applyAlignment="1" applyProtection="1">
      <alignment horizontal="center" vertical="center"/>
      <protection locked="0"/>
    </xf>
    <xf numFmtId="0" fontId="10" fillId="0" borderId="0" xfId="2" applyFont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/>
    </xf>
    <xf numFmtId="0" fontId="21" fillId="6" borderId="0" xfId="0" applyFont="1" applyFill="1" applyAlignment="1">
      <alignment wrapText="1"/>
    </xf>
  </cellXfs>
  <cellStyles count="5">
    <cellStyle name="Comma" xfId="4" builtinId="3"/>
    <cellStyle name="Hyperlink" xfId="3" builtinId="8"/>
    <cellStyle name="Normal" xfId="0" builtinId="0"/>
    <cellStyle name="Normal 6" xfId="2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F24C4C"/>
      <color rgb="FFFF6969"/>
      <color rgb="FFEE9292"/>
      <color rgb="FFFEDEDE"/>
      <color rgb="FFFEA4A4"/>
      <color rgb="FFFDA9A9"/>
      <color rgb="FFFD7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864867943457852E-2"/>
          <c:y val="4.4749537128982456E-2"/>
          <c:w val="0.94899698947154743"/>
          <c:h val="0.762904011121717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'Macro Región Norte'!$O$15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Cajamarca</c:v>
              </c:pt>
              <c:pt idx="1">
                <c:v>La Libertad</c:v>
              </c:pt>
              <c:pt idx="2">
                <c:v>Lambayeque</c:v>
              </c:pt>
              <c:pt idx="3">
                <c:v>Piura</c:v>
              </c:pt>
              <c:pt idx="4">
                <c:v>Tumbes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'Macro Región Norte'!$O$16:$O$23</c15:sqref>
                  </c15:fullRef>
                </c:ext>
              </c:extLst>
              <c:f>'Macro Región Norte'!$O$16:$O$20</c:f>
              <c:numCache>
                <c:formatCode>#,##0</c:formatCode>
                <c:ptCount val="5"/>
                <c:pt idx="0">
                  <c:v>1581.81</c:v>
                </c:pt>
                <c:pt idx="1">
                  <c:v>3176.0699999999997</c:v>
                </c:pt>
                <c:pt idx="2">
                  <c:v>721.64</c:v>
                </c:pt>
                <c:pt idx="3">
                  <c:v>2586.2200000000003</c:v>
                </c:pt>
                <c:pt idx="4">
                  <c:v>82.01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C-453B-A12D-C3250A0BB6F2}"/>
            </c:ext>
          </c:extLst>
        </c:ser>
        <c:ser>
          <c:idx val="1"/>
          <c:order val="1"/>
          <c:tx>
            <c:strRef>
              <c:f>'Macro Región Norte'!$N$15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6969"/>
            </a:solidFill>
            <a:ln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'Macro Región Norte'!$L$16:$L$23</c15:sqref>
                  </c15:fullRef>
                </c:ext>
              </c:extLst>
              <c:f>'Macro Región Norte'!$L$16:$L$20</c:f>
              <c:strCache>
                <c:ptCount val="5"/>
                <c:pt idx="0">
                  <c:v>Cajamarca</c:v>
                </c:pt>
                <c:pt idx="1">
                  <c:v>La Libertad</c:v>
                </c:pt>
                <c:pt idx="2">
                  <c:v>Lambayeque</c:v>
                </c:pt>
                <c:pt idx="3">
                  <c:v>Piura</c:v>
                </c:pt>
                <c:pt idx="4">
                  <c:v>Tumbes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'Macro Región Norte'!$N$16:$N$23</c15:sqref>
                  </c15:fullRef>
                </c:ext>
              </c:extLst>
              <c:f>'Macro Región Norte'!$N$16:$N$20</c:f>
              <c:numCache>
                <c:formatCode>#,##0</c:formatCode>
                <c:ptCount val="5"/>
                <c:pt idx="0">
                  <c:v>1716.59</c:v>
                </c:pt>
                <c:pt idx="1">
                  <c:v>3886.3</c:v>
                </c:pt>
                <c:pt idx="2">
                  <c:v>909.7</c:v>
                </c:pt>
                <c:pt idx="3">
                  <c:v>2961.22</c:v>
                </c:pt>
                <c:pt idx="4">
                  <c:v>146.24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C-4176-A817-E5E0A3BA13DD}"/>
            </c:ext>
          </c:extLst>
        </c:ser>
        <c:ser>
          <c:idx val="0"/>
          <c:order val="2"/>
          <c:tx>
            <c:strRef>
              <c:f>'Macro Región Norte'!$M$15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'Macro Región Norte'!$L$16:$L$23</c15:sqref>
                  </c15:fullRef>
                </c:ext>
              </c:extLst>
              <c:f>'Macro Región Norte'!$L$16:$L$20</c:f>
              <c:strCache>
                <c:ptCount val="5"/>
                <c:pt idx="0">
                  <c:v>Cajamarca</c:v>
                </c:pt>
                <c:pt idx="1">
                  <c:v>La Libertad</c:v>
                </c:pt>
                <c:pt idx="2">
                  <c:v>Lambayeque</c:v>
                </c:pt>
                <c:pt idx="3">
                  <c:v>Piura</c:v>
                </c:pt>
                <c:pt idx="4">
                  <c:v>Tumbes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'Macro Región Norte'!$M$16:$M$23</c15:sqref>
                  </c15:fullRef>
                </c:ext>
              </c:extLst>
              <c:f>'Macro Región Norte'!$M$16:$M$20</c:f>
              <c:numCache>
                <c:formatCode>#,##0</c:formatCode>
                <c:ptCount val="5"/>
                <c:pt idx="0">
                  <c:v>1743.1999999999998</c:v>
                </c:pt>
                <c:pt idx="1">
                  <c:v>4310.92</c:v>
                </c:pt>
                <c:pt idx="2">
                  <c:v>982.08999999999992</c:v>
                </c:pt>
                <c:pt idx="3">
                  <c:v>3437.4300000000003</c:v>
                </c:pt>
                <c:pt idx="4">
                  <c:v>169.48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C-4176-A817-E5E0A3BA1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-8"/>
        <c:axId val="1034140271"/>
        <c:axId val="1034153583"/>
      </c:barChart>
      <c:catAx>
        <c:axId val="103414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4153583"/>
        <c:crosses val="autoZero"/>
        <c:auto val="1"/>
        <c:lblAlgn val="ctr"/>
        <c:lblOffset val="100"/>
        <c:noMultiLvlLbl val="0"/>
      </c:catAx>
      <c:valAx>
        <c:axId val="103415358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34140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27660" y="662940"/>
    <xdr:ext cx="3470413" cy="3683691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1" t="9168" r="23016" b="8878"/>
        <a:stretch/>
      </xdr:blipFill>
      <xdr:spPr>
        <a:xfrm>
          <a:off x="327660" y="662940"/>
          <a:ext cx="3470413" cy="3683691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01040" y="495300"/>
    <xdr:ext cx="3470413" cy="3683691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1" t="9168" r="23016" b="8878"/>
        <a:stretch/>
      </xdr:blipFill>
      <xdr:spPr>
        <a:xfrm>
          <a:off x="701040" y="495300"/>
          <a:ext cx="3470413" cy="3683691"/>
        </a:xfrm>
        <a:prstGeom prst="rect">
          <a:avLst/>
        </a:prstGeom>
      </xdr:spPr>
    </xdr:pic>
    <xdr:clientData/>
  </xdr:absoluteAnchor>
  <xdr:twoCellAnchor>
    <xdr:from>
      <xdr:col>9</xdr:col>
      <xdr:colOff>504825</xdr:colOff>
      <xdr:row>8</xdr:row>
      <xdr:rowOff>71709</xdr:rowOff>
    </xdr:from>
    <xdr:to>
      <xdr:col>10</xdr:col>
      <xdr:colOff>75225</xdr:colOff>
      <xdr:row>8</xdr:row>
      <xdr:rowOff>251709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846152" y="1727594"/>
          <a:ext cx="163881" cy="180000"/>
          <a:chOff x="5800725" y="875070"/>
          <a:chExt cx="219075" cy="213952"/>
        </a:xfrm>
      </xdr:grpSpPr>
      <xdr:sp macro="" textlink="">
        <xdr:nvSpPr>
          <xdr:cNvPr id="4" name="3 Elipse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5829300" y="955672"/>
            <a:ext cx="152400" cy="13335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5" name="4 Rectángul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800725" y="875070"/>
            <a:ext cx="219075" cy="2133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000" b="1">
                <a:solidFill>
                  <a:schemeClr val="bg1"/>
                </a:solidFill>
              </a:rPr>
              <a:t>1</a:t>
            </a:r>
          </a:p>
        </xdr:txBody>
      </xdr:sp>
    </xdr:grpSp>
    <xdr:clientData/>
  </xdr:twoCellAnchor>
  <xdr:twoCellAnchor>
    <xdr:from>
      <xdr:col>9</xdr:col>
      <xdr:colOff>503983</xdr:colOff>
      <xdr:row>9</xdr:row>
      <xdr:rowOff>49923</xdr:rowOff>
    </xdr:from>
    <xdr:to>
      <xdr:col>10</xdr:col>
      <xdr:colOff>74383</xdr:colOff>
      <xdr:row>9</xdr:row>
      <xdr:rowOff>229923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5845310" y="1962250"/>
          <a:ext cx="163881" cy="180000"/>
          <a:chOff x="5804224" y="868252"/>
          <a:chExt cx="219075" cy="220770"/>
        </a:xfrm>
      </xdr:grpSpPr>
      <xdr:sp macro="" textlink="">
        <xdr:nvSpPr>
          <xdr:cNvPr id="7" name="6 Elipse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829300" y="955672"/>
            <a:ext cx="152400" cy="13335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8" name="7 Rectángulo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5804224" y="868252"/>
            <a:ext cx="219075" cy="2133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000" b="1">
                <a:solidFill>
                  <a:schemeClr val="bg1"/>
                </a:solidFill>
              </a:rPr>
              <a:t>2</a:t>
            </a:r>
          </a:p>
        </xdr:txBody>
      </xdr:sp>
    </xdr:grpSp>
    <xdr:clientData/>
  </xdr:twoCellAnchor>
  <xdr:twoCellAnchor>
    <xdr:from>
      <xdr:col>9</xdr:col>
      <xdr:colOff>506508</xdr:colOff>
      <xdr:row>10</xdr:row>
      <xdr:rowOff>50836</xdr:rowOff>
    </xdr:from>
    <xdr:to>
      <xdr:col>10</xdr:col>
      <xdr:colOff>76908</xdr:colOff>
      <xdr:row>10</xdr:row>
      <xdr:rowOff>230836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5847835" y="2219605"/>
          <a:ext cx="163881" cy="180000"/>
          <a:chOff x="5793726" y="882947"/>
          <a:chExt cx="219075" cy="213359"/>
        </a:xfrm>
      </xdr:grpSpPr>
      <xdr:sp macro="" textlink="">
        <xdr:nvSpPr>
          <xdr:cNvPr id="10" name="9 Elipse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5829300" y="955672"/>
            <a:ext cx="152400" cy="13335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1" name="10 Rectángulo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5793726" y="882947"/>
            <a:ext cx="219075" cy="2133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000" b="1">
                <a:solidFill>
                  <a:schemeClr val="bg1"/>
                </a:solidFill>
              </a:rPr>
              <a:t>3</a:t>
            </a:r>
          </a:p>
        </xdr:txBody>
      </xdr:sp>
    </xdr:grpSp>
    <xdr:clientData/>
  </xdr:twoCellAnchor>
  <xdr:twoCellAnchor>
    <xdr:from>
      <xdr:col>9</xdr:col>
      <xdr:colOff>504825</xdr:colOff>
      <xdr:row>11</xdr:row>
      <xdr:rowOff>40947</xdr:rowOff>
    </xdr:from>
    <xdr:to>
      <xdr:col>10</xdr:col>
      <xdr:colOff>75225</xdr:colOff>
      <xdr:row>11</xdr:row>
      <xdr:rowOff>220947</xdr:rowOff>
    </xdr:to>
    <xdr:grpSp>
      <xdr:nvGrpSpPr>
        <xdr:cNvPr id="12" name="11 Grup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5846152" y="2466159"/>
          <a:ext cx="163881" cy="180000"/>
          <a:chOff x="5793725" y="876167"/>
          <a:chExt cx="219075" cy="213359"/>
        </a:xfrm>
      </xdr:grpSpPr>
      <xdr:sp macro="" textlink="">
        <xdr:nvSpPr>
          <xdr:cNvPr id="13" name="12 Elipse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5829300" y="955672"/>
            <a:ext cx="152400" cy="13335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4" name="13 Rectángulo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5793725" y="876167"/>
            <a:ext cx="219075" cy="2133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000" b="1">
                <a:solidFill>
                  <a:schemeClr val="bg1"/>
                </a:solidFill>
              </a:rPr>
              <a:t>4</a:t>
            </a:r>
          </a:p>
        </xdr:txBody>
      </xdr:sp>
    </xdr:grpSp>
    <xdr:clientData/>
  </xdr:twoCellAnchor>
  <xdr:twoCellAnchor>
    <xdr:from>
      <xdr:col>9</xdr:col>
      <xdr:colOff>504825</xdr:colOff>
      <xdr:row>8</xdr:row>
      <xdr:rowOff>71709</xdr:rowOff>
    </xdr:from>
    <xdr:to>
      <xdr:col>10</xdr:col>
      <xdr:colOff>75225</xdr:colOff>
      <xdr:row>8</xdr:row>
      <xdr:rowOff>251709</xdr:rowOff>
    </xdr:to>
    <xdr:grpSp>
      <xdr:nvGrpSpPr>
        <xdr:cNvPr id="15" name="2 Grup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5846152" y="1727594"/>
          <a:ext cx="163881" cy="180000"/>
          <a:chOff x="5800725" y="875070"/>
          <a:chExt cx="219075" cy="213952"/>
        </a:xfrm>
      </xdr:grpSpPr>
      <xdr:sp macro="" textlink="">
        <xdr:nvSpPr>
          <xdr:cNvPr id="16" name="3 Elipse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5829300" y="955672"/>
            <a:ext cx="152400" cy="13335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7" name="4 Rectángulo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5800725" y="875070"/>
            <a:ext cx="219075" cy="2133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000" b="1">
                <a:solidFill>
                  <a:schemeClr val="bg1"/>
                </a:solidFill>
              </a:rPr>
              <a:t>1</a:t>
            </a:r>
          </a:p>
        </xdr:txBody>
      </xdr:sp>
    </xdr:grpSp>
    <xdr:clientData/>
  </xdr:twoCellAnchor>
  <xdr:twoCellAnchor>
    <xdr:from>
      <xdr:col>9</xdr:col>
      <xdr:colOff>503983</xdr:colOff>
      <xdr:row>9</xdr:row>
      <xdr:rowOff>49923</xdr:rowOff>
    </xdr:from>
    <xdr:to>
      <xdr:col>10</xdr:col>
      <xdr:colOff>74383</xdr:colOff>
      <xdr:row>9</xdr:row>
      <xdr:rowOff>229923</xdr:rowOff>
    </xdr:to>
    <xdr:grpSp>
      <xdr:nvGrpSpPr>
        <xdr:cNvPr id="18" name="5 Grup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5845310" y="1962250"/>
          <a:ext cx="163881" cy="180000"/>
          <a:chOff x="5804224" y="868252"/>
          <a:chExt cx="219075" cy="220770"/>
        </a:xfrm>
      </xdr:grpSpPr>
      <xdr:sp macro="" textlink="">
        <xdr:nvSpPr>
          <xdr:cNvPr id="19" name="6 Elipse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5829300" y="955672"/>
            <a:ext cx="152400" cy="13335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20" name="7 Rectángulo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5804224" y="868252"/>
            <a:ext cx="219075" cy="2133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000" b="1">
                <a:solidFill>
                  <a:schemeClr val="bg1"/>
                </a:solidFill>
              </a:rPr>
              <a:t>2</a:t>
            </a:r>
          </a:p>
        </xdr:txBody>
      </xdr:sp>
    </xdr:grpSp>
    <xdr:clientData/>
  </xdr:twoCellAnchor>
  <xdr:twoCellAnchor>
    <xdr:from>
      <xdr:col>9</xdr:col>
      <xdr:colOff>506508</xdr:colOff>
      <xdr:row>10</xdr:row>
      <xdr:rowOff>50836</xdr:rowOff>
    </xdr:from>
    <xdr:to>
      <xdr:col>10</xdr:col>
      <xdr:colOff>76908</xdr:colOff>
      <xdr:row>10</xdr:row>
      <xdr:rowOff>230836</xdr:rowOff>
    </xdr:to>
    <xdr:grpSp>
      <xdr:nvGrpSpPr>
        <xdr:cNvPr id="21" name="8 Grup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5847835" y="2219605"/>
          <a:ext cx="163881" cy="180000"/>
          <a:chOff x="5793726" y="882947"/>
          <a:chExt cx="219075" cy="213359"/>
        </a:xfrm>
      </xdr:grpSpPr>
      <xdr:sp macro="" textlink="">
        <xdr:nvSpPr>
          <xdr:cNvPr id="22" name="9 Elipse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5829300" y="955672"/>
            <a:ext cx="152400" cy="13335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23" name="10 Rectángulo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5793726" y="882947"/>
            <a:ext cx="219075" cy="2133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000" b="1">
                <a:solidFill>
                  <a:schemeClr val="bg1"/>
                </a:solidFill>
              </a:rPr>
              <a:t>3</a:t>
            </a:r>
          </a:p>
        </xdr:txBody>
      </xdr:sp>
    </xdr:grpSp>
    <xdr:clientData/>
  </xdr:twoCellAnchor>
  <xdr:twoCellAnchor>
    <xdr:from>
      <xdr:col>9</xdr:col>
      <xdr:colOff>504825</xdr:colOff>
      <xdr:row>11</xdr:row>
      <xdr:rowOff>40947</xdr:rowOff>
    </xdr:from>
    <xdr:to>
      <xdr:col>10</xdr:col>
      <xdr:colOff>75225</xdr:colOff>
      <xdr:row>11</xdr:row>
      <xdr:rowOff>220947</xdr:rowOff>
    </xdr:to>
    <xdr:grpSp>
      <xdr:nvGrpSpPr>
        <xdr:cNvPr id="24" name="11 Grup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5846152" y="2466159"/>
          <a:ext cx="163881" cy="180000"/>
          <a:chOff x="5793725" y="876167"/>
          <a:chExt cx="219075" cy="213359"/>
        </a:xfrm>
      </xdr:grpSpPr>
      <xdr:sp macro="" textlink="">
        <xdr:nvSpPr>
          <xdr:cNvPr id="25" name="12 Elipse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5829300" y="955672"/>
            <a:ext cx="152400" cy="13335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26" name="13 Rectángulo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5793725" y="876167"/>
            <a:ext cx="219075" cy="2133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000" b="1">
                <a:solidFill>
                  <a:schemeClr val="bg1"/>
                </a:solidFill>
              </a:rPr>
              <a:t>4</a:t>
            </a:r>
          </a:p>
        </xdr:txBody>
      </xdr:sp>
    </xdr:grpSp>
    <xdr:clientData/>
  </xdr:twoCellAnchor>
  <xdr:twoCellAnchor>
    <xdr:from>
      <xdr:col>9</xdr:col>
      <xdr:colOff>490800</xdr:colOff>
      <xdr:row>12</xdr:row>
      <xdr:rowOff>42139</xdr:rowOff>
    </xdr:from>
    <xdr:to>
      <xdr:col>10</xdr:col>
      <xdr:colOff>61200</xdr:colOff>
      <xdr:row>12</xdr:row>
      <xdr:rowOff>222139</xdr:rowOff>
    </xdr:to>
    <xdr:grpSp>
      <xdr:nvGrpSpPr>
        <xdr:cNvPr id="27" name="14 Grup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5832127" y="2723793"/>
          <a:ext cx="163881" cy="180000"/>
          <a:chOff x="5797226" y="876167"/>
          <a:chExt cx="219075" cy="213359"/>
        </a:xfrm>
      </xdr:grpSpPr>
      <xdr:sp macro="" textlink="">
        <xdr:nvSpPr>
          <xdr:cNvPr id="28" name="15 Elipse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5829300" y="955672"/>
            <a:ext cx="152400" cy="133350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29" name="16 Rectángulo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5797226" y="876167"/>
            <a:ext cx="219075" cy="2133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PE" sz="1000" b="1">
                <a:solidFill>
                  <a:schemeClr val="bg1"/>
                </a:solidFill>
              </a:rPr>
              <a:t>5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1</xdr:row>
      <xdr:rowOff>104775</xdr:rowOff>
    </xdr:from>
    <xdr:to>
      <xdr:col>16</xdr:col>
      <xdr:colOff>619125</xdr:colOff>
      <xdr:row>4</xdr:row>
      <xdr:rowOff>66675</xdr:rowOff>
    </xdr:to>
    <xdr:sp macro="" textlink="">
      <xdr:nvSpPr>
        <xdr:cNvPr id="2" name="2 Flecha abaj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289405" y="219075"/>
          <a:ext cx="457200" cy="419100"/>
        </a:xfrm>
        <a:prstGeom prst="downArrow">
          <a:avLst/>
        </a:prstGeom>
        <a:noFill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absolute">
    <xdr:from>
      <xdr:col>0</xdr:col>
      <xdr:colOff>91440</xdr:colOff>
      <xdr:row>0</xdr:row>
      <xdr:rowOff>99060</xdr:rowOff>
    </xdr:from>
    <xdr:to>
      <xdr:col>0</xdr:col>
      <xdr:colOff>767715</xdr:colOff>
      <xdr:row>5</xdr:row>
      <xdr:rowOff>131556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9060"/>
          <a:ext cx="676275" cy="756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55770</xdr:colOff>
      <xdr:row>12</xdr:row>
      <xdr:rowOff>3384</xdr:rowOff>
    </xdr:from>
    <xdr:to>
      <xdr:col>14</xdr:col>
      <xdr:colOff>657078</xdr:colOff>
      <xdr:row>32</xdr:row>
      <xdr:rowOff>78669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1</xdr:row>
      <xdr:rowOff>104775</xdr:rowOff>
    </xdr:from>
    <xdr:to>
      <xdr:col>16</xdr:col>
      <xdr:colOff>619125</xdr:colOff>
      <xdr:row>4</xdr:row>
      <xdr:rowOff>66675</xdr:rowOff>
    </xdr:to>
    <xdr:sp macro="" textlink="">
      <xdr:nvSpPr>
        <xdr:cNvPr id="2" name="2 Flecha abaj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375005" y="219075"/>
          <a:ext cx="457200" cy="419100"/>
        </a:xfrm>
        <a:prstGeom prst="downArrow">
          <a:avLst/>
        </a:prstGeom>
        <a:noFill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absolute">
    <xdr:from>
      <xdr:col>0</xdr:col>
      <xdr:colOff>91440</xdr:colOff>
      <xdr:row>0</xdr:row>
      <xdr:rowOff>99060</xdr:rowOff>
    </xdr:from>
    <xdr:to>
      <xdr:col>0</xdr:col>
      <xdr:colOff>767715</xdr:colOff>
      <xdr:row>5</xdr:row>
      <xdr:rowOff>131556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9060"/>
          <a:ext cx="676275" cy="756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1</xdr:row>
      <xdr:rowOff>104775</xdr:rowOff>
    </xdr:from>
    <xdr:to>
      <xdr:col>19</xdr:col>
      <xdr:colOff>619125</xdr:colOff>
      <xdr:row>4</xdr:row>
      <xdr:rowOff>66675</xdr:rowOff>
    </xdr:to>
    <xdr:sp macro="" textlink="">
      <xdr:nvSpPr>
        <xdr:cNvPr id="2" name="2 Flecha abaj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6636365" y="219075"/>
          <a:ext cx="457200" cy="419100"/>
        </a:xfrm>
        <a:prstGeom prst="downArrow">
          <a:avLst/>
        </a:prstGeom>
        <a:noFill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absolute">
    <xdr:from>
      <xdr:col>0</xdr:col>
      <xdr:colOff>91440</xdr:colOff>
      <xdr:row>0</xdr:row>
      <xdr:rowOff>99060</xdr:rowOff>
    </xdr:from>
    <xdr:to>
      <xdr:col>0</xdr:col>
      <xdr:colOff>767715</xdr:colOff>
      <xdr:row>5</xdr:row>
      <xdr:rowOff>131556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9060"/>
          <a:ext cx="676275" cy="756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1</xdr:row>
      <xdr:rowOff>104775</xdr:rowOff>
    </xdr:from>
    <xdr:to>
      <xdr:col>19</xdr:col>
      <xdr:colOff>619125</xdr:colOff>
      <xdr:row>4</xdr:row>
      <xdr:rowOff>66675</xdr:rowOff>
    </xdr:to>
    <xdr:sp macro="" textlink="">
      <xdr:nvSpPr>
        <xdr:cNvPr id="2" name="2 Flecha abaj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6636365" y="219075"/>
          <a:ext cx="457200" cy="419100"/>
        </a:xfrm>
        <a:prstGeom prst="downArrow">
          <a:avLst/>
        </a:prstGeom>
        <a:noFill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absolute">
    <xdr:from>
      <xdr:col>0</xdr:col>
      <xdr:colOff>91440</xdr:colOff>
      <xdr:row>0</xdr:row>
      <xdr:rowOff>99060</xdr:rowOff>
    </xdr:from>
    <xdr:to>
      <xdr:col>0</xdr:col>
      <xdr:colOff>767715</xdr:colOff>
      <xdr:row>5</xdr:row>
      <xdr:rowOff>131556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9060"/>
          <a:ext cx="676275" cy="756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1</xdr:row>
      <xdr:rowOff>104775</xdr:rowOff>
    </xdr:from>
    <xdr:to>
      <xdr:col>19</xdr:col>
      <xdr:colOff>619125</xdr:colOff>
      <xdr:row>4</xdr:row>
      <xdr:rowOff>66675</xdr:rowOff>
    </xdr:to>
    <xdr:sp macro="" textlink="">
      <xdr:nvSpPr>
        <xdr:cNvPr id="2" name="2 Flecha abaj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6636365" y="219075"/>
          <a:ext cx="457200" cy="419100"/>
        </a:xfrm>
        <a:prstGeom prst="downArrow">
          <a:avLst/>
        </a:prstGeom>
        <a:noFill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absolute">
    <xdr:from>
      <xdr:col>0</xdr:col>
      <xdr:colOff>91440</xdr:colOff>
      <xdr:row>0</xdr:row>
      <xdr:rowOff>99060</xdr:rowOff>
    </xdr:from>
    <xdr:to>
      <xdr:col>0</xdr:col>
      <xdr:colOff>767715</xdr:colOff>
      <xdr:row>5</xdr:row>
      <xdr:rowOff>131556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9060"/>
          <a:ext cx="676275" cy="756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1</xdr:row>
      <xdr:rowOff>104775</xdr:rowOff>
    </xdr:from>
    <xdr:to>
      <xdr:col>19</xdr:col>
      <xdr:colOff>619125</xdr:colOff>
      <xdr:row>4</xdr:row>
      <xdr:rowOff>66675</xdr:rowOff>
    </xdr:to>
    <xdr:sp macro="" textlink="">
      <xdr:nvSpPr>
        <xdr:cNvPr id="2" name="2 Flecha abaj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4828520" y="219075"/>
          <a:ext cx="0" cy="419100"/>
        </a:xfrm>
        <a:prstGeom prst="downArrow">
          <a:avLst/>
        </a:prstGeom>
        <a:noFill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absolute">
    <xdr:from>
      <xdr:col>0</xdr:col>
      <xdr:colOff>91440</xdr:colOff>
      <xdr:row>0</xdr:row>
      <xdr:rowOff>99060</xdr:rowOff>
    </xdr:from>
    <xdr:to>
      <xdr:col>0</xdr:col>
      <xdr:colOff>767715</xdr:colOff>
      <xdr:row>5</xdr:row>
      <xdr:rowOff>131556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9060"/>
          <a:ext cx="676275" cy="756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Perucamaras/01.%20Entregables%20enero/2_funcion_presupues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an\SALUD\03.%20Carpeta%20de%20trabajo\Plantilla_Ejecuci&#243;n%20presupuesta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salud_indiv"/>
      <sheetName val="02_salud_colec"/>
      <sheetName val="03_asiste"/>
      <sheetName val="04_desastre"/>
      <sheetName val="05_gest"/>
      <sheetName val="06_Gub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showGridLines="0" zoomScale="130" zoomScaleNormal="130" workbookViewId="0"/>
  </sheetViews>
  <sheetFormatPr defaultColWidth="0" defaultRowHeight="15" zeroHeight="1" x14ac:dyDescent="0.25"/>
  <cols>
    <col min="1" max="15" width="8.85546875" customWidth="1"/>
    <col min="16" max="16" width="40.7109375" customWidth="1"/>
    <col min="17" max="19" width="6.28515625" customWidth="1"/>
    <col min="20" max="16384" width="8.85546875" hidden="1"/>
  </cols>
  <sheetData>
    <row r="1" spans="1:19" s="2" customFormat="1" ht="12" customHeigh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"/>
      <c r="S1" s="1"/>
    </row>
    <row r="2" spans="1:19" s="2" customFormat="1" ht="23.25" customHeight="1" x14ac:dyDescent="0.2">
      <c r="A2" s="7"/>
      <c r="B2" s="8"/>
      <c r="C2" s="8"/>
      <c r="D2" s="8"/>
      <c r="E2" s="7"/>
      <c r="F2" s="7"/>
      <c r="G2" s="93" t="s">
        <v>0</v>
      </c>
      <c r="H2" s="93"/>
      <c r="I2" s="93"/>
      <c r="J2" s="93"/>
      <c r="K2" s="93"/>
      <c r="L2" s="93"/>
      <c r="M2" s="93"/>
      <c r="N2" s="93"/>
      <c r="O2" s="93"/>
      <c r="P2" s="93"/>
      <c r="Q2" s="1"/>
      <c r="S2" s="1"/>
    </row>
    <row r="3" spans="1:19" s="2" customFormat="1" ht="18.75" customHeight="1" x14ac:dyDescent="0.2">
      <c r="B3" s="9"/>
      <c r="C3" s="9"/>
      <c r="D3" s="9"/>
      <c r="E3" s="9"/>
      <c r="F3" s="9"/>
      <c r="G3" s="94" t="s">
        <v>108</v>
      </c>
      <c r="H3" s="94"/>
      <c r="I3" s="94"/>
      <c r="J3" s="94"/>
      <c r="K3" s="94"/>
      <c r="L3" s="94"/>
      <c r="M3" s="94"/>
      <c r="N3" s="94"/>
      <c r="O3" s="94"/>
      <c r="P3" s="94"/>
      <c r="Q3" s="1"/>
      <c r="S3" s="1"/>
    </row>
    <row r="4" spans="1:19" s="2" customFormat="1" ht="12.75" x14ac:dyDescent="0.2">
      <c r="D4" s="10"/>
      <c r="E4" s="10"/>
      <c r="F4" s="10"/>
      <c r="G4" s="10"/>
      <c r="H4" s="10"/>
      <c r="I4" s="10"/>
      <c r="Q4" s="1"/>
      <c r="S4" s="1"/>
    </row>
    <row r="5" spans="1:19" s="2" customFormat="1" ht="12" x14ac:dyDescent="0.2">
      <c r="Q5" s="1"/>
      <c r="S5" s="1"/>
    </row>
    <row r="6" spans="1:19" s="2" customFormat="1" ht="12" x14ac:dyDescent="0.2">
      <c r="Q6" s="1"/>
      <c r="S6" s="1"/>
    </row>
    <row r="7" spans="1:19" s="2" customFormat="1" ht="12" x14ac:dyDescent="0.2">
      <c r="Q7" s="1"/>
      <c r="S7" s="1"/>
    </row>
    <row r="8" spans="1:19" s="2" customFormat="1" ht="12" x14ac:dyDescent="0.2">
      <c r="Q8" s="1"/>
      <c r="S8" s="1"/>
    </row>
    <row r="9" spans="1:19" s="2" customFormat="1" ht="21.75" customHeight="1" x14ac:dyDescent="0.2">
      <c r="G9" s="95" t="s">
        <v>1</v>
      </c>
      <c r="H9" s="95"/>
      <c r="I9" s="95"/>
      <c r="J9" s="95"/>
      <c r="K9" s="95"/>
      <c r="L9" s="95"/>
      <c r="M9" s="95"/>
      <c r="N9" s="95"/>
      <c r="O9" s="95"/>
      <c r="P9" s="95"/>
      <c r="Q9" s="3"/>
      <c r="R9" s="4"/>
      <c r="S9" s="1"/>
    </row>
    <row r="10" spans="1:19" s="2" customFormat="1" ht="20.25" customHeight="1" x14ac:dyDescent="0.2">
      <c r="G10" s="94" t="s">
        <v>109</v>
      </c>
      <c r="H10" s="94"/>
      <c r="I10" s="94"/>
      <c r="J10" s="94"/>
      <c r="K10" s="94"/>
      <c r="L10" s="94"/>
      <c r="M10" s="94"/>
      <c r="N10" s="94"/>
      <c r="O10" s="94"/>
      <c r="P10" s="94"/>
      <c r="Q10" s="5"/>
      <c r="R10" s="6"/>
      <c r="S10" s="1"/>
    </row>
    <row r="11" spans="1:19" s="2" customFormat="1" ht="15" customHeight="1" x14ac:dyDescent="0.2">
      <c r="G11" s="96" t="s">
        <v>110</v>
      </c>
      <c r="H11" s="96"/>
      <c r="I11" s="96"/>
      <c r="J11" s="96"/>
      <c r="K11" s="96"/>
      <c r="L11" s="96"/>
      <c r="M11" s="96"/>
      <c r="N11" s="96"/>
      <c r="O11" s="96"/>
      <c r="P11" s="96"/>
      <c r="Q11" s="1"/>
      <c r="S11" s="1"/>
    </row>
    <row r="12" spans="1:19" s="2" customFormat="1" ht="14.25" x14ac:dyDescent="0.2"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1"/>
      <c r="S12" s="1"/>
    </row>
    <row r="13" spans="1:19" s="2" customFormat="1" ht="12" x14ac:dyDescent="0.2">
      <c r="Q13" s="1"/>
      <c r="S13" s="1"/>
    </row>
    <row r="14" spans="1:19" s="2" customFormat="1" ht="12" x14ac:dyDescent="0.2">
      <c r="Q14" s="1"/>
      <c r="S14" s="1"/>
    </row>
    <row r="15" spans="1:19" s="2" customFormat="1" ht="12" x14ac:dyDescent="0.2">
      <c r="Q15" s="1"/>
      <c r="S15" s="1"/>
    </row>
    <row r="16" spans="1:19" s="2" customFormat="1" ht="12" x14ac:dyDescent="0.2">
      <c r="Q16" s="1"/>
      <c r="S16" s="1"/>
    </row>
    <row r="17" spans="7:19" s="2" customFormat="1" ht="12" x14ac:dyDescent="0.2">
      <c r="P17" s="11"/>
      <c r="Q17" s="1"/>
      <c r="S17" s="1"/>
    </row>
    <row r="18" spans="7:19" s="2" customFormat="1" ht="12" x14ac:dyDescent="0.2">
      <c r="Q18" s="1"/>
      <c r="S18" s="1"/>
    </row>
    <row r="19" spans="7:19" s="2" customFormat="1" ht="15" customHeight="1" x14ac:dyDescent="0.2"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"/>
      <c r="S19" s="1"/>
    </row>
    <row r="20" spans="7:19" s="2" customFormat="1" ht="12" x14ac:dyDescent="0.2">
      <c r="Q20" s="1"/>
      <c r="S20" s="1"/>
    </row>
    <row r="21" spans="7:19" s="2" customFormat="1" ht="12" x14ac:dyDescent="0.2">
      <c r="Q21" s="1"/>
      <c r="S21" s="1"/>
    </row>
    <row r="22" spans="7:19" s="2" customFormat="1" ht="12" x14ac:dyDescent="0.2">
      <c r="Q22" s="1"/>
      <c r="S22" s="1"/>
    </row>
    <row r="23" spans="7:19" s="2" customFormat="1" ht="12" x14ac:dyDescent="0.2">
      <c r="Q23" s="1"/>
      <c r="S23" s="1"/>
    </row>
    <row r="24" spans="7:19" s="2" customFormat="1" ht="12" x14ac:dyDescent="0.2">
      <c r="Q24" s="1"/>
      <c r="S24" s="1"/>
    </row>
    <row r="25" spans="7:19" s="2" customFormat="1" ht="12" x14ac:dyDescent="0.2">
      <c r="Q25" s="1"/>
      <c r="S25" s="1"/>
    </row>
    <row r="26" spans="7:19" s="2" customFormat="1" ht="12" x14ac:dyDescent="0.2">
      <c r="Q26" s="1"/>
      <c r="S26" s="1"/>
    </row>
    <row r="27" spans="7:19" s="2" customFormat="1" ht="12" x14ac:dyDescent="0.2">
      <c r="Q27" s="1"/>
      <c r="S27" s="1"/>
    </row>
    <row r="28" spans="7:19" s="2" customFormat="1" ht="12" x14ac:dyDescent="0.2">
      <c r="Q28" s="1"/>
      <c r="S28" s="1"/>
    </row>
    <row r="29" spans="7:19" s="2" customFormat="1" ht="12" x14ac:dyDescent="0.2">
      <c r="Q29" s="1"/>
      <c r="S29" s="1"/>
    </row>
    <row r="30" spans="7:19" s="2" customFormat="1" ht="12" x14ac:dyDescent="0.2">
      <c r="Q30" s="1"/>
      <c r="S30" s="1"/>
    </row>
    <row r="31" spans="7:19" s="2" customFormat="1" ht="12" x14ac:dyDescent="0.2">
      <c r="Q31" s="1"/>
      <c r="S31" s="1"/>
    </row>
    <row r="32" spans="7:19" s="2" customFormat="1" ht="12" x14ac:dyDescent="0.2">
      <c r="Q32" s="1"/>
      <c r="S32" s="1"/>
    </row>
    <row r="33" spans="17:19" s="2" customFormat="1" ht="12" x14ac:dyDescent="0.2">
      <c r="Q33" s="1"/>
      <c r="S33" s="1"/>
    </row>
  </sheetData>
  <mergeCells count="6">
    <mergeCell ref="G12:P12"/>
    <mergeCell ref="G2:P2"/>
    <mergeCell ref="G3:P3"/>
    <mergeCell ref="G9:P9"/>
    <mergeCell ref="G10:P10"/>
    <mergeCell ref="G11:P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'C:\juan\SALUD\03. Carpeta de trabajo\[Plantilla_Ejecución presupuestal 2018.xlsx]Tablas'!#REF!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showGridLines="0" topLeftCell="A3" zoomScale="130" zoomScaleNormal="130" workbookViewId="0">
      <selection activeCell="B19" sqref="B19:C20"/>
    </sheetView>
  </sheetViews>
  <sheetFormatPr defaultColWidth="0" defaultRowHeight="0" customHeight="1" zeroHeight="1" x14ac:dyDescent="0.25"/>
  <cols>
    <col min="1" max="15" width="8.85546875" customWidth="1"/>
    <col min="16" max="16" width="40.7109375" customWidth="1"/>
    <col min="17" max="19" width="6.28515625" customWidth="1"/>
    <col min="20" max="16384" width="8.85546875" hidden="1"/>
  </cols>
  <sheetData>
    <row r="1" spans="1:19" s="2" customFormat="1" ht="9" customHeigh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"/>
      <c r="S1" s="1"/>
    </row>
    <row r="2" spans="1:19" s="2" customFormat="1" ht="9" customHeight="1" x14ac:dyDescent="0.2">
      <c r="A2" s="7"/>
      <c r="B2" s="8"/>
      <c r="C2" s="8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"/>
      <c r="S2" s="1"/>
    </row>
    <row r="3" spans="1:19" s="2" customFormat="1" ht="18" x14ac:dyDescent="0.2">
      <c r="B3" s="9"/>
      <c r="C3" s="9"/>
      <c r="D3" s="9"/>
      <c r="E3" s="9"/>
      <c r="F3" s="9"/>
      <c r="G3" s="13"/>
      <c r="H3" s="13"/>
      <c r="I3" s="13"/>
      <c r="J3" s="13"/>
      <c r="K3" s="13"/>
      <c r="L3" s="13"/>
      <c r="M3" s="13"/>
      <c r="N3" s="13"/>
      <c r="O3" s="13"/>
      <c r="P3" s="13"/>
      <c r="Q3" s="1"/>
      <c r="S3" s="1"/>
    </row>
    <row r="4" spans="1:19" s="2" customFormat="1" ht="12.75" x14ac:dyDescent="0.2">
      <c r="D4" s="10"/>
      <c r="E4" s="10"/>
      <c r="F4" s="10"/>
      <c r="G4" s="10"/>
      <c r="H4" s="10"/>
      <c r="I4" s="10"/>
      <c r="Q4" s="1"/>
      <c r="S4" s="1"/>
    </row>
    <row r="5" spans="1:19" s="2" customFormat="1" ht="12" x14ac:dyDescent="0.2">
      <c r="Q5" s="1"/>
      <c r="S5" s="1"/>
    </row>
    <row r="6" spans="1:19" s="2" customFormat="1" ht="23.25" x14ac:dyDescent="0.35">
      <c r="I6" s="17"/>
      <c r="J6" s="17"/>
      <c r="K6" s="17" t="s">
        <v>2</v>
      </c>
      <c r="L6" s="17"/>
      <c r="M6" s="17"/>
      <c r="N6" s="17"/>
      <c r="Q6" s="1"/>
      <c r="S6" s="1"/>
    </row>
    <row r="7" spans="1:19" s="2" customFormat="1" ht="23.25" x14ac:dyDescent="0.35">
      <c r="K7" s="18"/>
      <c r="L7" s="18"/>
      <c r="Q7" s="1"/>
      <c r="S7" s="1"/>
    </row>
    <row r="8" spans="1:19" s="2" customFormat="1" ht="23.25" x14ac:dyDescent="0.35">
      <c r="K8" s="19" t="s">
        <v>1</v>
      </c>
      <c r="L8" s="20"/>
      <c r="Q8" s="1"/>
      <c r="S8" s="1"/>
    </row>
    <row r="9" spans="1:19" s="2" customFormat="1" ht="20.45" customHeight="1" x14ac:dyDescent="0.25">
      <c r="G9" s="14"/>
      <c r="H9" s="14"/>
      <c r="K9" s="87" t="s">
        <v>3</v>
      </c>
      <c r="L9" s="21"/>
      <c r="O9" s="14"/>
      <c r="P9" s="14"/>
      <c r="Q9" s="3"/>
      <c r="R9" s="4"/>
      <c r="S9" s="1"/>
    </row>
    <row r="10" spans="1:19" s="2" customFormat="1" ht="20.45" customHeight="1" x14ac:dyDescent="0.25">
      <c r="G10" s="13"/>
      <c r="H10" s="13"/>
      <c r="K10" s="87" t="s">
        <v>4</v>
      </c>
      <c r="L10" s="21"/>
      <c r="O10" s="13"/>
      <c r="P10" s="13"/>
      <c r="Q10" s="5"/>
      <c r="R10" s="6"/>
      <c r="S10" s="1"/>
    </row>
    <row r="11" spans="1:19" s="2" customFormat="1" ht="20.45" customHeight="1" x14ac:dyDescent="0.25">
      <c r="G11" s="15"/>
      <c r="H11" s="15"/>
      <c r="I11" s="22"/>
      <c r="J11" s="22"/>
      <c r="K11" s="87" t="s">
        <v>5</v>
      </c>
      <c r="L11" s="21"/>
      <c r="M11" s="22"/>
      <c r="O11" s="15"/>
      <c r="P11" s="15"/>
      <c r="Q11" s="1"/>
      <c r="S11" s="1"/>
    </row>
    <row r="12" spans="1:19" s="2" customFormat="1" ht="20.45" customHeight="1" x14ac:dyDescent="0.25">
      <c r="G12" s="16"/>
      <c r="H12" s="16"/>
      <c r="J12" s="22"/>
      <c r="K12" s="87" t="s">
        <v>6</v>
      </c>
      <c r="L12" s="21"/>
      <c r="M12" s="22"/>
      <c r="O12" s="16"/>
      <c r="P12" s="16"/>
      <c r="Q12" s="1"/>
      <c r="S12" s="1"/>
    </row>
    <row r="13" spans="1:19" s="2" customFormat="1" ht="20.45" customHeight="1" x14ac:dyDescent="0.25">
      <c r="I13" s="22"/>
      <c r="J13" s="22"/>
      <c r="K13" s="87" t="s">
        <v>7</v>
      </c>
      <c r="L13" s="22"/>
      <c r="M13" s="22"/>
      <c r="Q13" s="1"/>
      <c r="S13" s="1"/>
    </row>
    <row r="14" spans="1:19" s="2" customFormat="1" ht="20.45" customHeight="1" x14ac:dyDescent="0.25">
      <c r="I14" s="22"/>
      <c r="J14" s="22"/>
      <c r="K14"/>
      <c r="L14" s="22"/>
      <c r="M14" s="22"/>
      <c r="Q14" s="1"/>
      <c r="S14" s="1"/>
    </row>
    <row r="15" spans="1:19" s="2" customFormat="1" ht="20.45" customHeight="1" x14ac:dyDescent="0.25">
      <c r="I15" s="22"/>
      <c r="J15" s="22"/>
      <c r="K15"/>
      <c r="L15" s="22"/>
      <c r="M15" s="22"/>
      <c r="Q15" s="1"/>
      <c r="S15" s="1"/>
    </row>
    <row r="16" spans="1:19" s="2" customFormat="1" ht="20.45" customHeight="1" x14ac:dyDescent="0.25">
      <c r="I16" s="22"/>
      <c r="J16" s="22"/>
      <c r="K16"/>
      <c r="L16" s="22"/>
      <c r="M16" s="22"/>
      <c r="Q16" s="1"/>
      <c r="S16" s="1"/>
    </row>
    <row r="17" spans="7:19" s="2" customFormat="1" ht="15" x14ac:dyDescent="0.25">
      <c r="I17" s="22"/>
      <c r="J17" s="22"/>
      <c r="K17"/>
      <c r="L17" s="22"/>
      <c r="M17" s="22"/>
      <c r="P17" s="11"/>
      <c r="Q17" s="1"/>
      <c r="S17" s="1"/>
    </row>
    <row r="18" spans="7:19" s="2" customFormat="1" ht="15" x14ac:dyDescent="0.25">
      <c r="I18" s="22"/>
      <c r="J18" s="22"/>
      <c r="K18"/>
      <c r="L18" s="22"/>
      <c r="M18" s="22"/>
      <c r="Q18" s="1"/>
      <c r="S18" s="1"/>
    </row>
    <row r="19" spans="7:19" s="2" customFormat="1" ht="14.25" x14ac:dyDescent="0.2">
      <c r="G19" s="12"/>
      <c r="H19" s="12"/>
      <c r="I19" s="22"/>
      <c r="J19" s="22"/>
      <c r="K19" s="22"/>
      <c r="L19" s="22"/>
      <c r="M19" s="22"/>
      <c r="O19" s="12"/>
      <c r="P19" s="12"/>
      <c r="Q19" s="1"/>
      <c r="S19" s="1"/>
    </row>
    <row r="20" spans="7:19" s="2" customFormat="1" ht="12" x14ac:dyDescent="0.2">
      <c r="Q20" s="1"/>
      <c r="S20" s="1"/>
    </row>
    <row r="21" spans="7:19" s="2" customFormat="1" ht="12" x14ac:dyDescent="0.2">
      <c r="Q21" s="1"/>
      <c r="S21" s="1"/>
    </row>
    <row r="22" spans="7:19" s="2" customFormat="1" ht="12" x14ac:dyDescent="0.2">
      <c r="Q22" s="1"/>
      <c r="S22" s="1"/>
    </row>
    <row r="23" spans="7:19" s="2" customFormat="1" ht="12" x14ac:dyDescent="0.2">
      <c r="Q23" s="1"/>
      <c r="S23" s="1"/>
    </row>
    <row r="24" spans="7:19" s="2" customFormat="1" ht="12" x14ac:dyDescent="0.2">
      <c r="Q24" s="1"/>
      <c r="S24" s="1"/>
    </row>
    <row r="25" spans="7:19" s="2" customFormat="1" ht="12" x14ac:dyDescent="0.2">
      <c r="Q25" s="1"/>
      <c r="S25" s="1"/>
    </row>
    <row r="26" spans="7:19" s="2" customFormat="1" ht="12" x14ac:dyDescent="0.2">
      <c r="Q26" s="1"/>
      <c r="S26" s="1"/>
    </row>
    <row r="27" spans="7:19" s="2" customFormat="1" ht="12" x14ac:dyDescent="0.2">
      <c r="Q27" s="1"/>
      <c r="S27" s="1"/>
    </row>
    <row r="28" spans="7:19" s="2" customFormat="1" ht="12" x14ac:dyDescent="0.2">
      <c r="Q28" s="1"/>
      <c r="S28" s="1"/>
    </row>
    <row r="29" spans="7:19" s="2" customFormat="1" ht="12" x14ac:dyDescent="0.2">
      <c r="Q29" s="1"/>
      <c r="S29" s="1"/>
    </row>
    <row r="30" spans="7:19" s="2" customFormat="1" ht="12" x14ac:dyDescent="0.2">
      <c r="Q30" s="1"/>
      <c r="S30" s="1"/>
    </row>
    <row r="31" spans="7:19" s="2" customFormat="1" ht="12" x14ac:dyDescent="0.2">
      <c r="Q31" s="1"/>
      <c r="S31" s="1"/>
    </row>
    <row r="32" spans="7:19" s="2" customFormat="1" ht="12" x14ac:dyDescent="0.2">
      <c r="Q32" s="1"/>
      <c r="S32" s="1"/>
    </row>
    <row r="33" spans="17:19" s="2" customFormat="1" ht="12" x14ac:dyDescent="0.2">
      <c r="Q33" s="1"/>
      <c r="S33" s="1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'C:\juan\SALUD\03. Carpeta de trabajo\[Plantilla_Ejecución presupuestal 2018.xlsx]Tablas'!#REF!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6"/>
  <sheetViews>
    <sheetView showGridLines="0" tabSelected="1" zoomScale="130" zoomScaleNormal="130" workbookViewId="0">
      <selection activeCell="A8" sqref="A8"/>
    </sheetView>
  </sheetViews>
  <sheetFormatPr defaultColWidth="0" defaultRowHeight="12" x14ac:dyDescent="0.2"/>
  <cols>
    <col min="1" max="1" width="11.7109375" style="23" customWidth="1"/>
    <col min="2" max="2" width="4.42578125" style="23" customWidth="1"/>
    <col min="3" max="3" width="23.85546875" style="23" customWidth="1"/>
    <col min="4" max="10" width="12.7109375" style="23" customWidth="1"/>
    <col min="11" max="11" width="22.28515625" style="23" customWidth="1"/>
    <col min="12" max="14" width="12.7109375" style="23" customWidth="1"/>
    <col min="15" max="15" width="10" style="23" customWidth="1"/>
    <col min="16" max="16" width="12.7109375" style="23" customWidth="1"/>
    <col min="17" max="17" width="11.7109375" style="23" customWidth="1"/>
    <col min="18" max="23" width="0" style="23" hidden="1" customWidth="1"/>
    <col min="24" max="16384" width="11.42578125" style="23" hidden="1"/>
  </cols>
  <sheetData>
    <row r="1" spans="2:16" ht="9" customHeight="1" x14ac:dyDescent="0.25">
      <c r="J1" s="24"/>
      <c r="K1" s="24"/>
      <c r="L1" s="24"/>
    </row>
    <row r="2" spans="2:16" x14ac:dyDescent="0.2">
      <c r="B2" s="99" t="s">
        <v>111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2:16" x14ac:dyDescent="0.2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">
      <c r="B4" s="25"/>
      <c r="D4" s="25"/>
      <c r="I4" s="25"/>
      <c r="M4" s="25"/>
    </row>
    <row r="5" spans="2:16" x14ac:dyDescent="0.2">
      <c r="B5" s="25"/>
      <c r="D5" s="25"/>
      <c r="I5" s="25"/>
      <c r="M5" s="25"/>
    </row>
    <row r="6" spans="2:16" x14ac:dyDescent="0.2">
      <c r="B6" s="26"/>
    </row>
    <row r="7" spans="2:16" x14ac:dyDescent="0.2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6" x14ac:dyDescent="0.2">
      <c r="B8" s="55"/>
      <c r="F8" s="60"/>
      <c r="G8" s="60"/>
      <c r="H8" s="60"/>
      <c r="I8" s="60"/>
      <c r="M8" s="60"/>
      <c r="N8" s="60"/>
      <c r="O8" s="60"/>
      <c r="P8" s="56"/>
    </row>
    <row r="9" spans="2:16" x14ac:dyDescent="0.2">
      <c r="B9" s="55"/>
      <c r="C9" s="60" t="s">
        <v>8</v>
      </c>
      <c r="D9" s="60"/>
      <c r="E9" s="60"/>
      <c r="F9" s="60"/>
      <c r="G9" s="60"/>
      <c r="H9" s="60"/>
      <c r="I9" s="65"/>
      <c r="M9" s="65"/>
      <c r="N9" s="65"/>
      <c r="O9" s="65"/>
      <c r="P9" s="56"/>
    </row>
    <row r="10" spans="2:16" x14ac:dyDescent="0.2">
      <c r="B10" s="55"/>
      <c r="C10" s="65"/>
      <c r="D10" s="65"/>
      <c r="E10" s="65"/>
      <c r="F10" s="65"/>
      <c r="G10" s="65"/>
      <c r="H10" s="65"/>
      <c r="I10" s="65"/>
      <c r="J10" s="98" t="s">
        <v>114</v>
      </c>
      <c r="K10" s="98"/>
      <c r="L10" s="98"/>
      <c r="M10" s="98"/>
      <c r="N10" s="98"/>
      <c r="O10" s="98"/>
      <c r="P10" s="56"/>
    </row>
    <row r="11" spans="2:16" x14ac:dyDescent="0.2">
      <c r="B11" s="55"/>
      <c r="C11" s="98" t="s">
        <v>112</v>
      </c>
      <c r="D11" s="98"/>
      <c r="E11" s="98"/>
      <c r="F11" s="98"/>
      <c r="G11" s="98"/>
      <c r="H11" s="98"/>
      <c r="I11" s="65"/>
      <c r="J11" s="97" t="s">
        <v>113</v>
      </c>
      <c r="K11" s="97"/>
      <c r="L11" s="97"/>
      <c r="M11" s="97"/>
      <c r="N11" s="97"/>
      <c r="O11" s="97"/>
      <c r="P11" s="56"/>
    </row>
    <row r="12" spans="2:16" x14ac:dyDescent="0.2">
      <c r="B12" s="55"/>
      <c r="C12" s="97" t="s">
        <v>113</v>
      </c>
      <c r="D12" s="97"/>
      <c r="E12" s="97"/>
      <c r="F12" s="97"/>
      <c r="G12" s="97"/>
      <c r="H12" s="97"/>
      <c r="I12" s="65"/>
      <c r="J12" s="26"/>
      <c r="K12" s="26"/>
      <c r="L12" s="26"/>
      <c r="M12" s="65"/>
      <c r="N12" s="65"/>
      <c r="O12" s="65"/>
      <c r="P12" s="56"/>
    </row>
    <row r="13" spans="2:16" x14ac:dyDescent="0.2">
      <c r="B13" s="55"/>
      <c r="C13" s="66"/>
      <c r="D13" s="66"/>
      <c r="E13" s="66"/>
      <c r="F13" s="66"/>
      <c r="G13" s="66"/>
      <c r="H13" s="66"/>
      <c r="I13" s="65"/>
      <c r="J13" s="26"/>
      <c r="K13" s="26"/>
      <c r="L13" s="26"/>
      <c r="M13" s="65"/>
      <c r="N13" s="65"/>
      <c r="O13" s="65"/>
      <c r="P13" s="56"/>
    </row>
    <row r="14" spans="2:16" x14ac:dyDescent="0.2">
      <c r="B14" s="55"/>
      <c r="C14" s="63" t="s">
        <v>9</v>
      </c>
      <c r="D14" s="63" t="s">
        <v>115</v>
      </c>
      <c r="E14" s="63" t="s">
        <v>11</v>
      </c>
      <c r="F14" s="63" t="s">
        <v>10</v>
      </c>
      <c r="G14" s="63" t="s">
        <v>11</v>
      </c>
      <c r="H14" s="63" t="s">
        <v>116</v>
      </c>
      <c r="I14" s="65"/>
      <c r="J14" s="81" t="s">
        <v>12</v>
      </c>
      <c r="K14" s="81" t="s">
        <v>118</v>
      </c>
      <c r="L14" s="26"/>
      <c r="M14" s="65"/>
      <c r="N14" s="65"/>
      <c r="O14" s="65"/>
      <c r="P14" s="56"/>
    </row>
    <row r="15" spans="2:16" x14ac:dyDescent="0.2">
      <c r="B15" s="55"/>
      <c r="C15" s="62" t="s">
        <v>13</v>
      </c>
      <c r="D15" s="64">
        <v>6072.88</v>
      </c>
      <c r="E15" s="70">
        <f>+D15/D32</f>
        <v>0.57059154590801764</v>
      </c>
      <c r="F15" s="64">
        <v>5255.52</v>
      </c>
      <c r="G15" s="70">
        <f>+F15/F32</f>
        <v>0.546307875098622</v>
      </c>
      <c r="H15" s="70">
        <f>+IFERROR(D15/F15-1, "-")</f>
        <v>0.15552409656894084</v>
      </c>
      <c r="I15" s="65"/>
      <c r="J15" s="82">
        <v>4472.92</v>
      </c>
      <c r="K15" s="83">
        <f t="shared" ref="K15:K25" si="0">+IFERROR(D15/J15-1, "-")</f>
        <v>0.35769922109047325</v>
      </c>
      <c r="L15" s="76"/>
      <c r="M15" s="77">
        <v>2022</v>
      </c>
      <c r="N15" s="77">
        <v>2021</v>
      </c>
      <c r="O15" s="65">
        <v>2020</v>
      </c>
      <c r="P15" s="56"/>
    </row>
    <row r="16" spans="2:16" x14ac:dyDescent="0.2">
      <c r="B16" s="55"/>
      <c r="C16" s="67" t="s">
        <v>14</v>
      </c>
      <c r="D16" s="51">
        <v>4047.51</v>
      </c>
      <c r="E16" s="69">
        <f>+D16/D$15</f>
        <v>0.6664893757162994</v>
      </c>
      <c r="F16" s="51">
        <v>3664.98</v>
      </c>
      <c r="G16" s="69">
        <f>+F16/F$15</f>
        <v>0.69735820622887934</v>
      </c>
      <c r="H16" s="69">
        <f t="shared" ref="H16:H26" si="1">+IFERROR(D16/F16-1, "-")</f>
        <v>0.10437437584925435</v>
      </c>
      <c r="I16" s="65"/>
      <c r="J16" s="84">
        <v>3216.14</v>
      </c>
      <c r="K16" s="85">
        <f t="shared" si="0"/>
        <v>0.25849931905949375</v>
      </c>
      <c r="L16" s="26" t="s">
        <v>3</v>
      </c>
      <c r="M16" s="74">
        <f>'1. Cajamarca'!G32</f>
        <v>1743.1999999999998</v>
      </c>
      <c r="N16" s="74">
        <f>'1. Cajamarca'!I32</f>
        <v>1716.59</v>
      </c>
      <c r="O16" s="74">
        <f>'1. Cajamarca'!M32</f>
        <v>1581.81</v>
      </c>
      <c r="P16" s="56"/>
    </row>
    <row r="17" spans="2:16" x14ac:dyDescent="0.2">
      <c r="B17" s="55"/>
      <c r="C17" s="67" t="s">
        <v>71</v>
      </c>
      <c r="D17" s="51">
        <v>1006.97</v>
      </c>
      <c r="E17" s="69">
        <f t="shared" ref="E17:E26" si="2">+D17/D$15</f>
        <v>0.16581424299508635</v>
      </c>
      <c r="F17" s="51">
        <v>982.06</v>
      </c>
      <c r="G17" s="69">
        <f t="shared" ref="G17:G26" si="3">+F17/F$15</f>
        <v>0.18686257496879469</v>
      </c>
      <c r="H17" s="69">
        <f t="shared" si="1"/>
        <v>2.536504897867764E-2</v>
      </c>
      <c r="I17" s="65"/>
      <c r="J17" s="84">
        <v>881.78</v>
      </c>
      <c r="K17" s="85">
        <f t="shared" si="0"/>
        <v>0.14197418857311361</v>
      </c>
      <c r="L17" s="26" t="s">
        <v>4</v>
      </c>
      <c r="M17" s="74">
        <f>'2. La Libertad'!G32</f>
        <v>4310.92</v>
      </c>
      <c r="N17" s="74">
        <f>'2. La Libertad'!I32</f>
        <v>3886.3</v>
      </c>
      <c r="O17" s="74">
        <f>'2. La Libertad'!M32</f>
        <v>3176.0699999999997</v>
      </c>
      <c r="P17" s="56"/>
    </row>
    <row r="18" spans="2:16" x14ac:dyDescent="0.2">
      <c r="B18" s="55"/>
      <c r="C18" s="67" t="s">
        <v>81</v>
      </c>
      <c r="D18" s="51">
        <v>733</v>
      </c>
      <c r="E18" s="69">
        <f t="shared" si="2"/>
        <v>0.12070055723149477</v>
      </c>
      <c r="F18" s="51">
        <v>386.85</v>
      </c>
      <c r="G18" s="69">
        <f t="shared" si="3"/>
        <v>7.3608320394556573E-2</v>
      </c>
      <c r="H18" s="69">
        <f t="shared" si="1"/>
        <v>0.89479126276334475</v>
      </c>
      <c r="I18" s="65"/>
      <c r="J18" s="84">
        <v>226.71</v>
      </c>
      <c r="K18" s="85">
        <f t="shared" si="0"/>
        <v>2.23320541661153</v>
      </c>
      <c r="L18" s="26" t="s">
        <v>5</v>
      </c>
      <c r="M18" s="74">
        <f>'3. Lambayeque'!G32</f>
        <v>982.08999999999992</v>
      </c>
      <c r="N18" s="74">
        <f>'3. Lambayeque'!I32</f>
        <v>909.7</v>
      </c>
      <c r="O18" s="74">
        <f>'3. Lambayeque'!M32</f>
        <v>721.64</v>
      </c>
      <c r="P18" s="56"/>
    </row>
    <row r="19" spans="2:16" x14ac:dyDescent="0.2">
      <c r="B19" s="55"/>
      <c r="C19" s="67" t="s">
        <v>16</v>
      </c>
      <c r="D19" s="51">
        <v>247.76</v>
      </c>
      <c r="E19" s="69">
        <f t="shared" si="2"/>
        <v>4.0797776343349447E-2</v>
      </c>
      <c r="F19" s="51">
        <v>195.55</v>
      </c>
      <c r="G19" s="69">
        <f t="shared" si="3"/>
        <v>3.7208496970804028E-2</v>
      </c>
      <c r="H19" s="69">
        <f t="shared" si="1"/>
        <v>0.26699053950396312</v>
      </c>
      <c r="I19" s="65"/>
      <c r="J19" s="84">
        <v>132.21</v>
      </c>
      <c r="K19" s="85">
        <f t="shared" si="0"/>
        <v>0.87398835186445778</v>
      </c>
      <c r="L19" s="26" t="s">
        <v>6</v>
      </c>
      <c r="M19" s="74">
        <f>'4. Piura'!G32</f>
        <v>3437.4300000000003</v>
      </c>
      <c r="N19" s="74">
        <f>'4. Piura'!I32</f>
        <v>2961.22</v>
      </c>
      <c r="O19" s="74">
        <f>'4. Piura'!M32</f>
        <v>2586.2200000000003</v>
      </c>
      <c r="P19" s="56"/>
    </row>
    <row r="20" spans="2:16" x14ac:dyDescent="0.2">
      <c r="B20" s="55"/>
      <c r="C20" s="67" t="s">
        <v>78</v>
      </c>
      <c r="D20" s="51">
        <v>14.72</v>
      </c>
      <c r="E20" s="69">
        <f t="shared" si="2"/>
        <v>2.423891135672037E-3</v>
      </c>
      <c r="F20" s="51">
        <v>10.72</v>
      </c>
      <c r="G20" s="69">
        <f t="shared" si="3"/>
        <v>2.0397600998569125E-3</v>
      </c>
      <c r="H20" s="69">
        <f t="shared" si="1"/>
        <v>0.37313432835820892</v>
      </c>
      <c r="J20" s="84">
        <v>6.79</v>
      </c>
      <c r="K20" s="85">
        <f t="shared" si="0"/>
        <v>1.167893961708395</v>
      </c>
      <c r="L20" s="26" t="s">
        <v>7</v>
      </c>
      <c r="M20" s="74">
        <f>'5. Tumbes'!G32</f>
        <v>169.48</v>
      </c>
      <c r="N20" s="74">
        <f>'5. Tumbes'!I32</f>
        <v>146.24</v>
      </c>
      <c r="O20" s="74">
        <f>'5. Tumbes'!M32</f>
        <v>82.01</v>
      </c>
      <c r="P20" s="56"/>
    </row>
    <row r="21" spans="2:16" x14ac:dyDescent="0.2">
      <c r="B21" s="55"/>
      <c r="C21" s="67" t="s">
        <v>85</v>
      </c>
      <c r="D21" s="51">
        <v>6.24</v>
      </c>
      <c r="E21" s="69">
        <f t="shared" si="2"/>
        <v>1.0275190683827113E-3</v>
      </c>
      <c r="F21" s="51">
        <v>4.97</v>
      </c>
      <c r="G21" s="69">
        <f t="shared" si="3"/>
        <v>9.4567235972843773E-4</v>
      </c>
      <c r="H21" s="69">
        <f t="shared" si="1"/>
        <v>0.25553319919517103</v>
      </c>
      <c r="J21" s="84">
        <v>3.31</v>
      </c>
      <c r="K21" s="85">
        <f t="shared" si="0"/>
        <v>0.88519637462235656</v>
      </c>
      <c r="L21" s="26"/>
      <c r="M21" s="74"/>
      <c r="N21" s="74"/>
      <c r="O21" s="74"/>
      <c r="P21" s="56"/>
    </row>
    <row r="22" spans="2:16" x14ac:dyDescent="0.2">
      <c r="B22" s="55"/>
      <c r="C22" s="67" t="s">
        <v>73</v>
      </c>
      <c r="D22" s="51">
        <v>4.8899999999999997</v>
      </c>
      <c r="E22" s="69">
        <f t="shared" si="2"/>
        <v>8.0521926993452854E-4</v>
      </c>
      <c r="F22" s="51">
        <v>4.57</v>
      </c>
      <c r="G22" s="69">
        <f t="shared" si="3"/>
        <v>8.6956190824123963E-4</v>
      </c>
      <c r="H22" s="69">
        <f t="shared" si="1"/>
        <v>7.0021881838074229E-2</v>
      </c>
      <c r="J22" s="84">
        <v>1.84</v>
      </c>
      <c r="K22" s="85">
        <f t="shared" si="0"/>
        <v>1.6576086956521738</v>
      </c>
      <c r="L22" s="26"/>
      <c r="M22" s="74"/>
      <c r="N22" s="74"/>
      <c r="O22" s="74"/>
      <c r="P22" s="56"/>
    </row>
    <row r="23" spans="2:16" x14ac:dyDescent="0.2">
      <c r="B23" s="55"/>
      <c r="C23" s="67" t="s">
        <v>74</v>
      </c>
      <c r="D23" s="51">
        <v>4.5199999999999996</v>
      </c>
      <c r="E23" s="69">
        <f t="shared" si="2"/>
        <v>7.4429265850798959E-4</v>
      </c>
      <c r="F23" s="51">
        <v>0.93</v>
      </c>
      <c r="G23" s="69">
        <f t="shared" si="3"/>
        <v>1.7695679970773586E-4</v>
      </c>
      <c r="H23" s="69">
        <f t="shared" si="1"/>
        <v>3.8602150537634401</v>
      </c>
      <c r="J23" s="84">
        <v>0.33</v>
      </c>
      <c r="K23" s="85">
        <f t="shared" si="0"/>
        <v>12.696969696969695</v>
      </c>
      <c r="L23" s="26"/>
      <c r="M23" s="74"/>
      <c r="N23" s="74"/>
      <c r="O23" s="74"/>
      <c r="P23" s="56"/>
    </row>
    <row r="24" spans="2:16" x14ac:dyDescent="0.2">
      <c r="B24" s="55"/>
      <c r="C24" s="67" t="s">
        <v>86</v>
      </c>
      <c r="D24" s="51">
        <v>2.91</v>
      </c>
      <c r="E24" s="69">
        <f t="shared" si="2"/>
        <v>4.7917956554386059E-4</v>
      </c>
      <c r="F24" s="51">
        <v>0.86</v>
      </c>
      <c r="G24" s="69">
        <f t="shared" si="3"/>
        <v>1.6363747069747617E-4</v>
      </c>
      <c r="H24" s="69">
        <f t="shared" si="1"/>
        <v>2.3837209302325584</v>
      </c>
      <c r="J24" s="84">
        <v>0.24</v>
      </c>
      <c r="K24" s="85">
        <f t="shared" si="0"/>
        <v>11.125000000000002</v>
      </c>
      <c r="L24" s="26"/>
      <c r="M24" s="75"/>
      <c r="N24" s="26"/>
      <c r="O24" s="26"/>
      <c r="P24" s="56"/>
    </row>
    <row r="25" spans="2:16" x14ac:dyDescent="0.2">
      <c r="B25" s="55"/>
      <c r="C25" s="67" t="s">
        <v>87</v>
      </c>
      <c r="D25" s="51">
        <v>1.76</v>
      </c>
      <c r="E25" s="69">
        <f t="shared" si="2"/>
        <v>2.898130705694827E-4</v>
      </c>
      <c r="F25" s="51">
        <v>1.23</v>
      </c>
      <c r="G25" s="69">
        <f t="shared" si="3"/>
        <v>2.3403963832313452E-4</v>
      </c>
      <c r="H25" s="69">
        <f t="shared" si="1"/>
        <v>0.43089430894308944</v>
      </c>
      <c r="J25" s="84">
        <v>1.51</v>
      </c>
      <c r="K25" s="85">
        <f t="shared" si="0"/>
        <v>0.16556291390728473</v>
      </c>
      <c r="L25" s="26"/>
      <c r="M25" s="26"/>
      <c r="N25" s="26"/>
      <c r="O25" s="26"/>
      <c r="P25" s="56"/>
    </row>
    <row r="26" spans="2:16" x14ac:dyDescent="0.2">
      <c r="B26" s="55"/>
      <c r="C26" s="67" t="s">
        <v>18</v>
      </c>
      <c r="D26" s="51">
        <f>D15-SUM(D16:D25)</f>
        <v>2.5999999999985448</v>
      </c>
      <c r="E26" s="69">
        <f t="shared" si="2"/>
        <v>4.2813294515922342E-4</v>
      </c>
      <c r="F26" s="51">
        <f>F15-SUM(F16:F25)</f>
        <v>2.8000000000001819</v>
      </c>
      <c r="G26" s="69">
        <f t="shared" si="3"/>
        <v>5.3277316041042209E-4</v>
      </c>
      <c r="H26" s="69">
        <f t="shared" si="1"/>
        <v>-7.1428571429151488E-2</v>
      </c>
      <c r="J26" s="91">
        <f>J15-SUM(J16:J25)</f>
        <v>2.0599999999994907</v>
      </c>
      <c r="K26" s="84">
        <f>+IFERROR(D26/J26-1, "-")</f>
        <v>0.26213592232970284</v>
      </c>
      <c r="L26" s="26"/>
      <c r="M26" s="26"/>
      <c r="N26" s="26"/>
      <c r="O26" s="26"/>
      <c r="P26" s="56"/>
    </row>
    <row r="27" spans="2:16" x14ac:dyDescent="0.2">
      <c r="B27" s="55"/>
      <c r="C27" s="62" t="s">
        <v>19</v>
      </c>
      <c r="D27" s="64">
        <f>+SUM(D28:D31)</f>
        <v>4570.25</v>
      </c>
      <c r="E27" s="70">
        <f>D27/D32</f>
        <v>0.42940845409198231</v>
      </c>
      <c r="F27" s="64">
        <f>+SUM(F28:F31)</f>
        <v>4364.55</v>
      </c>
      <c r="G27" s="70">
        <f>F27/F32</f>
        <v>0.45369212490137811</v>
      </c>
      <c r="H27" s="70">
        <f t="shared" ref="H27:H32" si="4">+IFERROR(D27/F27-1, "-")</f>
        <v>4.7129715549140139E-2</v>
      </c>
      <c r="J27" s="82">
        <f>+SUM(J28:J31)</f>
        <v>3674.81</v>
      </c>
      <c r="K27" s="83">
        <f>+IFERROR(D27/J27-1, "-")</f>
        <v>0.24366974074850134</v>
      </c>
      <c r="L27" s="26"/>
      <c r="M27" s="26"/>
      <c r="N27" s="26"/>
      <c r="O27" s="26"/>
      <c r="P27" s="56"/>
    </row>
    <row r="28" spans="2:16" x14ac:dyDescent="0.2">
      <c r="B28" s="55"/>
      <c r="C28" s="67" t="s">
        <v>107</v>
      </c>
      <c r="D28" s="51">
        <v>3212.29</v>
      </c>
      <c r="E28" s="69">
        <f>+D28/D$27</f>
        <v>0.70286964608063018</v>
      </c>
      <c r="F28" s="51">
        <v>3239.59</v>
      </c>
      <c r="G28" s="69">
        <f t="shared" ref="G28:G31" si="5">+F28/F$27</f>
        <v>0.74225063294039473</v>
      </c>
      <c r="H28" s="69">
        <f t="shared" si="4"/>
        <v>-8.4269923045817707E-3</v>
      </c>
      <c r="J28" s="84">
        <v>2699.23</v>
      </c>
      <c r="K28" s="85">
        <f t="shared" ref="K28:K32" si="6">+IFERROR(D28/J28-1, "-")</f>
        <v>0.19007642920388412</v>
      </c>
      <c r="L28" s="26"/>
      <c r="M28" s="26"/>
      <c r="N28" s="26"/>
      <c r="O28" s="26"/>
      <c r="P28" s="56"/>
    </row>
    <row r="29" spans="2:16" x14ac:dyDescent="0.2">
      <c r="B29" s="55"/>
      <c r="C29" s="67" t="s">
        <v>79</v>
      </c>
      <c r="D29" s="51">
        <v>703.64</v>
      </c>
      <c r="E29" s="69">
        <f t="shared" ref="E29:E31" si="7">+D29/D$27</f>
        <v>0.15396094305563152</v>
      </c>
      <c r="F29" s="51">
        <v>381.56</v>
      </c>
      <c r="G29" s="69">
        <f t="shared" si="5"/>
        <v>8.7422529241273444E-2</v>
      </c>
      <c r="H29" s="69">
        <f t="shared" si="4"/>
        <v>0.84411363874619982</v>
      </c>
      <c r="J29" s="84">
        <v>387.95</v>
      </c>
      <c r="K29" s="85">
        <f t="shared" si="6"/>
        <v>0.81373888387678828</v>
      </c>
      <c r="L29" s="26"/>
      <c r="M29" s="26"/>
      <c r="N29" s="26"/>
      <c r="O29" s="26"/>
      <c r="P29" s="56"/>
    </row>
    <row r="30" spans="2:16" x14ac:dyDescent="0.2">
      <c r="B30" s="55"/>
      <c r="C30" s="67" t="s">
        <v>84</v>
      </c>
      <c r="D30" s="51">
        <v>386.03</v>
      </c>
      <c r="E30" s="69">
        <f t="shared" si="7"/>
        <v>8.4465838849078267E-2</v>
      </c>
      <c r="F30" s="51">
        <v>225.35</v>
      </c>
      <c r="G30" s="69">
        <f t="shared" si="5"/>
        <v>5.1631897904709532E-2</v>
      </c>
      <c r="H30" s="69">
        <f t="shared" si="4"/>
        <v>0.71302418460173067</v>
      </c>
      <c r="J30" s="84">
        <v>184.23</v>
      </c>
      <c r="K30" s="85">
        <f t="shared" si="6"/>
        <v>1.0953699180372358</v>
      </c>
      <c r="L30" s="26"/>
      <c r="M30" s="26"/>
      <c r="N30" s="26"/>
      <c r="O30" s="26"/>
      <c r="P30" s="56"/>
    </row>
    <row r="31" spans="2:16" x14ac:dyDescent="0.2">
      <c r="B31" s="55"/>
      <c r="C31" s="67" t="s">
        <v>83</v>
      </c>
      <c r="D31" s="51">
        <v>268.29000000000002</v>
      </c>
      <c r="E31" s="69">
        <f t="shared" si="7"/>
        <v>5.8703572014660033E-2</v>
      </c>
      <c r="F31" s="51">
        <v>518.04999999999995</v>
      </c>
      <c r="G31" s="69">
        <f t="shared" si="5"/>
        <v>0.11869493991362223</v>
      </c>
      <c r="H31" s="69">
        <f t="shared" si="4"/>
        <v>-0.48211562590483537</v>
      </c>
      <c r="J31" s="84">
        <v>403.4</v>
      </c>
      <c r="K31" s="85">
        <f t="shared" si="6"/>
        <v>-0.33492811105602371</v>
      </c>
      <c r="L31" s="26"/>
      <c r="M31" s="26"/>
      <c r="N31" s="26"/>
      <c r="O31" s="26"/>
      <c r="P31" s="56"/>
    </row>
    <row r="32" spans="2:16" x14ac:dyDescent="0.2">
      <c r="B32" s="55"/>
      <c r="C32" s="62" t="s">
        <v>21</v>
      </c>
      <c r="D32" s="64">
        <f>+D27+D15</f>
        <v>10643.130000000001</v>
      </c>
      <c r="E32" s="64"/>
      <c r="F32" s="64">
        <f>+F27+F15</f>
        <v>9620.07</v>
      </c>
      <c r="G32" s="64"/>
      <c r="H32" s="70">
        <f t="shared" si="4"/>
        <v>0.1063464195166981</v>
      </c>
      <c r="J32" s="82">
        <f>+J27+J15</f>
        <v>8147.73</v>
      </c>
      <c r="K32" s="83">
        <f t="shared" si="6"/>
        <v>0.30626935355000739</v>
      </c>
      <c r="L32" s="26"/>
      <c r="M32" s="26"/>
      <c r="N32" s="26"/>
      <c r="O32" s="26"/>
      <c r="P32" s="56"/>
    </row>
    <row r="33" spans="2:16" x14ac:dyDescent="0.2">
      <c r="B33" s="55"/>
      <c r="C33" s="66"/>
      <c r="D33" s="78"/>
      <c r="E33" s="65"/>
      <c r="F33" s="79"/>
      <c r="G33" s="65"/>
      <c r="H33" s="65"/>
      <c r="P33" s="56"/>
    </row>
    <row r="34" spans="2:16" x14ac:dyDescent="0.2">
      <c r="B34" s="55"/>
      <c r="C34" s="66" t="s">
        <v>22</v>
      </c>
      <c r="D34" s="65"/>
      <c r="E34" s="65"/>
      <c r="F34" s="79"/>
      <c r="G34" s="65"/>
      <c r="H34" s="65"/>
      <c r="J34" s="66" t="s">
        <v>22</v>
      </c>
      <c r="P34" s="56"/>
    </row>
    <row r="35" spans="2:16" x14ac:dyDescent="0.2">
      <c r="B35" s="55"/>
      <c r="C35" s="66" t="s">
        <v>23</v>
      </c>
      <c r="D35" s="65"/>
      <c r="E35" s="79"/>
      <c r="F35" s="90"/>
      <c r="G35" s="65"/>
      <c r="H35" s="65"/>
      <c r="J35" s="66" t="s">
        <v>23</v>
      </c>
      <c r="P35" s="56"/>
    </row>
    <row r="36" spans="2:16" x14ac:dyDescent="0.2">
      <c r="B36" s="55"/>
      <c r="C36" s="66"/>
      <c r="D36" s="65"/>
      <c r="E36" s="65"/>
      <c r="F36" s="65"/>
      <c r="G36" s="65"/>
      <c r="H36" s="65"/>
      <c r="P36" s="56"/>
    </row>
    <row r="37" spans="2:16" x14ac:dyDescent="0.2">
      <c r="B37" s="55"/>
      <c r="C37" s="65"/>
      <c r="D37" s="65"/>
      <c r="E37" s="65"/>
      <c r="F37" s="65"/>
      <c r="G37" s="65"/>
      <c r="H37" s="65"/>
      <c r="P37" s="56"/>
    </row>
    <row r="38" spans="2:16" x14ac:dyDescent="0.2">
      <c r="B38" s="55"/>
      <c r="C38" s="60" t="s">
        <v>24</v>
      </c>
      <c r="D38" s="60"/>
      <c r="E38" s="60"/>
      <c r="F38" s="60"/>
      <c r="G38" s="60"/>
      <c r="H38" s="60"/>
      <c r="P38" s="56"/>
    </row>
    <row r="39" spans="2:16" x14ac:dyDescent="0.2">
      <c r="B39" s="55"/>
      <c r="C39" s="65"/>
      <c r="D39" s="65"/>
      <c r="E39" s="65"/>
      <c r="F39" s="65"/>
      <c r="G39" s="65"/>
      <c r="H39" s="65"/>
      <c r="P39" s="56"/>
    </row>
    <row r="40" spans="2:16" x14ac:dyDescent="0.2">
      <c r="B40" s="55"/>
      <c r="C40" s="98" t="s">
        <v>117</v>
      </c>
      <c r="D40" s="98"/>
      <c r="E40" s="98"/>
      <c r="F40" s="98"/>
      <c r="G40" s="98"/>
      <c r="H40" s="98"/>
      <c r="P40" s="56"/>
    </row>
    <row r="41" spans="2:16" x14ac:dyDescent="0.2">
      <c r="B41" s="55"/>
      <c r="C41" s="97" t="s">
        <v>113</v>
      </c>
      <c r="D41" s="97"/>
      <c r="E41" s="97"/>
      <c r="F41" s="97"/>
      <c r="G41" s="97"/>
      <c r="H41" s="97"/>
      <c r="P41" s="56"/>
    </row>
    <row r="42" spans="2:16" x14ac:dyDescent="0.2">
      <c r="B42" s="55"/>
      <c r="C42" s="66"/>
      <c r="D42" s="66"/>
      <c r="E42" s="66"/>
      <c r="F42" s="66"/>
      <c r="G42" s="66"/>
      <c r="H42" s="66"/>
      <c r="P42" s="56"/>
    </row>
    <row r="43" spans="2:16" x14ac:dyDescent="0.2">
      <c r="B43" s="55"/>
      <c r="C43" s="63" t="s">
        <v>25</v>
      </c>
      <c r="D43" s="63" t="s">
        <v>115</v>
      </c>
      <c r="E43" s="63" t="s">
        <v>11</v>
      </c>
      <c r="F43" s="63" t="s">
        <v>10</v>
      </c>
      <c r="G43" s="63" t="s">
        <v>11</v>
      </c>
      <c r="H43" s="63" t="s">
        <v>116</v>
      </c>
      <c r="J43" s="63" t="s">
        <v>12</v>
      </c>
      <c r="K43" s="63" t="s">
        <v>118</v>
      </c>
      <c r="P43" s="56"/>
    </row>
    <row r="44" spans="2:16" x14ac:dyDescent="0.2">
      <c r="B44" s="55"/>
      <c r="C44" s="61" t="s">
        <v>26</v>
      </c>
      <c r="D44" s="51">
        <v>2567.89</v>
      </c>
      <c r="E44" s="69">
        <f>+D44/D$55</f>
        <v>0.24127206940063681</v>
      </c>
      <c r="F44" s="51">
        <v>2167.02</v>
      </c>
      <c r="G44" s="69">
        <f>+F44/F$55</f>
        <v>0.22526031515363196</v>
      </c>
      <c r="H44" s="69">
        <f t="shared" ref="H44:H55" si="8">+IFERROR(D44/F44-1, "-")</f>
        <v>0.1849867560059435</v>
      </c>
      <c r="J44" s="51">
        <v>2122.14</v>
      </c>
      <c r="K44" s="69">
        <f t="shared" ref="K44:K55" si="9">+IFERROR(D44/J44-1, "-")</f>
        <v>0.2100474049779939</v>
      </c>
      <c r="P44" s="56"/>
    </row>
    <row r="45" spans="2:16" x14ac:dyDescent="0.2">
      <c r="B45" s="55"/>
      <c r="C45" s="61" t="s">
        <v>88</v>
      </c>
      <c r="D45" s="51">
        <v>1331.27</v>
      </c>
      <c r="E45" s="69">
        <f t="shared" ref="E45:E54" si="10">+D45/D$55</f>
        <v>0.12508256499732689</v>
      </c>
      <c r="F45" s="51">
        <v>1166.8699999999999</v>
      </c>
      <c r="G45" s="69">
        <f t="shared" ref="G45:G54" si="11">+F45/F$55</f>
        <v>0.12129537518957761</v>
      </c>
      <c r="H45" s="69">
        <f t="shared" si="8"/>
        <v>0.14088973064694454</v>
      </c>
      <c r="J45" s="51">
        <v>895.6</v>
      </c>
      <c r="K45" s="69">
        <f t="shared" si="9"/>
        <v>0.48645600714604731</v>
      </c>
      <c r="P45" s="56"/>
    </row>
    <row r="46" spans="2:16" x14ac:dyDescent="0.2">
      <c r="B46" s="55"/>
      <c r="C46" s="61" t="s">
        <v>31</v>
      </c>
      <c r="D46" s="51">
        <v>1246.6500000000001</v>
      </c>
      <c r="E46" s="69">
        <f t="shared" si="10"/>
        <v>0.11713189635003989</v>
      </c>
      <c r="F46" s="51">
        <v>1389.55</v>
      </c>
      <c r="G46" s="69">
        <f t="shared" si="11"/>
        <v>0.14444281590466598</v>
      </c>
      <c r="H46" s="69">
        <f t="shared" si="8"/>
        <v>-0.1028390486128602</v>
      </c>
      <c r="J46" s="51">
        <v>1162.3399999999999</v>
      </c>
      <c r="K46" s="69">
        <f t="shared" si="9"/>
        <v>7.2534714455323002E-2</v>
      </c>
      <c r="P46" s="56"/>
    </row>
    <row r="47" spans="2:16" x14ac:dyDescent="0.2">
      <c r="B47" s="55"/>
      <c r="C47" s="61" t="s">
        <v>27</v>
      </c>
      <c r="D47" s="51">
        <v>969.2</v>
      </c>
      <c r="E47" s="69">
        <f t="shared" si="10"/>
        <v>9.1063437165570651E-2</v>
      </c>
      <c r="F47" s="51">
        <v>860.09</v>
      </c>
      <c r="G47" s="69">
        <f t="shared" si="11"/>
        <v>8.9405794344531803E-2</v>
      </c>
      <c r="H47" s="69">
        <f t="shared" si="8"/>
        <v>0.12685881710053604</v>
      </c>
      <c r="J47" s="51">
        <v>770.84</v>
      </c>
      <c r="K47" s="69">
        <f t="shared" si="9"/>
        <v>0.2573296663380209</v>
      </c>
      <c r="P47" s="56"/>
    </row>
    <row r="48" spans="2:16" x14ac:dyDescent="0.2">
      <c r="B48" s="55"/>
      <c r="C48" s="61" t="s">
        <v>75</v>
      </c>
      <c r="D48" s="51">
        <v>798.11</v>
      </c>
      <c r="E48" s="69">
        <f t="shared" si="10"/>
        <v>7.498827882399256E-2</v>
      </c>
      <c r="F48" s="51">
        <v>908.13</v>
      </c>
      <c r="G48" s="69">
        <f t="shared" si="11"/>
        <v>9.4399521001406431E-2</v>
      </c>
      <c r="H48" s="69">
        <f t="shared" si="8"/>
        <v>-0.12115005560877845</v>
      </c>
      <c r="J48" s="51">
        <v>496.5</v>
      </c>
      <c r="K48" s="69">
        <f t="shared" si="9"/>
        <v>0.60747230614300096</v>
      </c>
      <c r="P48" s="56"/>
    </row>
    <row r="49" spans="2:16" x14ac:dyDescent="0.2">
      <c r="B49" s="55"/>
      <c r="C49" s="61" t="s">
        <v>93</v>
      </c>
      <c r="D49" s="51">
        <v>424.24</v>
      </c>
      <c r="E49" s="69">
        <f t="shared" si="10"/>
        <v>3.9860454584318708E-2</v>
      </c>
      <c r="F49" s="51">
        <v>361.8</v>
      </c>
      <c r="G49" s="69">
        <f t="shared" si="11"/>
        <v>3.7608873947902667E-2</v>
      </c>
      <c r="H49" s="69">
        <f t="shared" si="8"/>
        <v>0.17258153676064114</v>
      </c>
      <c r="J49" s="51">
        <v>352.24</v>
      </c>
      <c r="K49" s="69">
        <f t="shared" si="9"/>
        <v>0.20440608675902783</v>
      </c>
      <c r="P49" s="56"/>
    </row>
    <row r="50" spans="2:16" x14ac:dyDescent="0.2">
      <c r="B50" s="55"/>
      <c r="C50" s="61" t="s">
        <v>77</v>
      </c>
      <c r="D50" s="51">
        <v>407.61</v>
      </c>
      <c r="E50" s="69">
        <f t="shared" si="10"/>
        <v>3.8297944307736538E-2</v>
      </c>
      <c r="F50" s="51">
        <v>271.04000000000002</v>
      </c>
      <c r="G50" s="69">
        <f t="shared" si="11"/>
        <v>2.8174431163182807E-2</v>
      </c>
      <c r="H50" s="69">
        <f t="shared" si="8"/>
        <v>0.50387396694214859</v>
      </c>
      <c r="J50" s="51">
        <v>194.93</v>
      </c>
      <c r="K50" s="69">
        <f t="shared" si="9"/>
        <v>1.0910583286307904</v>
      </c>
      <c r="P50" s="56"/>
    </row>
    <row r="51" spans="2:16" x14ac:dyDescent="0.2">
      <c r="B51" s="55"/>
      <c r="C51" s="61" t="s">
        <v>33</v>
      </c>
      <c r="D51" s="51">
        <v>368.47</v>
      </c>
      <c r="E51" s="69">
        <f t="shared" si="10"/>
        <v>3.4620454697067496E-2</v>
      </c>
      <c r="F51" s="51">
        <v>329.97</v>
      </c>
      <c r="G51" s="69">
        <f t="shared" si="11"/>
        <v>3.4300166215006755E-2</v>
      </c>
      <c r="H51" s="69">
        <f t="shared" si="8"/>
        <v>0.11667727369154779</v>
      </c>
      <c r="J51" s="51">
        <v>208.41</v>
      </c>
      <c r="K51" s="69">
        <f t="shared" si="9"/>
        <v>0.76800537402236002</v>
      </c>
      <c r="P51" s="56"/>
    </row>
    <row r="52" spans="2:16" x14ac:dyDescent="0.2">
      <c r="B52" s="55"/>
      <c r="C52" s="61" t="s">
        <v>90</v>
      </c>
      <c r="D52" s="51">
        <v>298.36</v>
      </c>
      <c r="E52" s="69">
        <f t="shared" si="10"/>
        <v>2.8033106802228289E-2</v>
      </c>
      <c r="F52" s="51">
        <v>242.17</v>
      </c>
      <c r="G52" s="69">
        <f t="shared" si="11"/>
        <v>2.5173413499070173E-2</v>
      </c>
      <c r="H52" s="69">
        <f t="shared" si="8"/>
        <v>0.23202708840896902</v>
      </c>
      <c r="J52" s="51">
        <v>294.42</v>
      </c>
      <c r="K52" s="69">
        <f t="shared" si="9"/>
        <v>1.3382243054140375E-2</v>
      </c>
      <c r="P52" s="56"/>
    </row>
    <row r="53" spans="2:16" x14ac:dyDescent="0.2">
      <c r="B53" s="55"/>
      <c r="C53" s="61" t="s">
        <v>28</v>
      </c>
      <c r="D53" s="51">
        <v>287.24</v>
      </c>
      <c r="E53" s="69">
        <f t="shared" si="10"/>
        <v>2.6988301373750013E-2</v>
      </c>
      <c r="F53" s="51">
        <v>247.35</v>
      </c>
      <c r="G53" s="69">
        <f t="shared" si="11"/>
        <v>2.571187111944092E-2</v>
      </c>
      <c r="H53" s="69">
        <f t="shared" si="8"/>
        <v>0.16126945623610278</v>
      </c>
      <c r="J53" s="51">
        <v>208.84</v>
      </c>
      <c r="K53" s="69">
        <f t="shared" si="9"/>
        <v>0.37540701015131206</v>
      </c>
      <c r="P53" s="56"/>
    </row>
    <row r="54" spans="2:16" x14ac:dyDescent="0.2">
      <c r="B54" s="55"/>
      <c r="C54" s="62" t="s">
        <v>18</v>
      </c>
      <c r="D54" s="51">
        <f>+D32-SUM(D44:D53)</f>
        <v>1944.090000000002</v>
      </c>
      <c r="E54" s="69">
        <f t="shared" si="10"/>
        <v>0.18266149149733224</v>
      </c>
      <c r="F54" s="51">
        <f>+F32-SUM(F44:F53)</f>
        <v>1676.079999999999</v>
      </c>
      <c r="G54" s="69">
        <f t="shared" si="11"/>
        <v>0.17422742246158282</v>
      </c>
      <c r="H54" s="69">
        <f t="shared" si="8"/>
        <v>0.15990286859815939</v>
      </c>
      <c r="J54" s="51">
        <f>+J32-SUM(J44:J53)</f>
        <v>1441.4699999999993</v>
      </c>
      <c r="K54" s="70">
        <f t="shared" si="9"/>
        <v>0.34868571666424053</v>
      </c>
      <c r="P54" s="56"/>
    </row>
    <row r="55" spans="2:16" x14ac:dyDescent="0.2">
      <c r="B55" s="55"/>
      <c r="C55" s="62" t="s">
        <v>21</v>
      </c>
      <c r="D55" s="64">
        <f>+SUM(D44:D54)</f>
        <v>10643.130000000001</v>
      </c>
      <c r="E55" s="64"/>
      <c r="F55" s="64">
        <f>+SUM(F44:F54)</f>
        <v>9620.07</v>
      </c>
      <c r="G55" s="64"/>
      <c r="H55" s="70">
        <f t="shared" si="8"/>
        <v>0.1063464195166981</v>
      </c>
      <c r="J55" s="64">
        <f>+SUM(J44:J54)</f>
        <v>8147.73</v>
      </c>
      <c r="K55" s="70">
        <f t="shared" si="9"/>
        <v>0.30626935355000739</v>
      </c>
      <c r="P55" s="56"/>
    </row>
    <row r="56" spans="2:16" x14ac:dyDescent="0.2">
      <c r="B56" s="55"/>
      <c r="C56" s="65"/>
      <c r="D56" s="65"/>
      <c r="E56" s="65"/>
      <c r="F56" s="65"/>
      <c r="G56" s="65"/>
      <c r="H56" s="65"/>
      <c r="P56" s="56"/>
    </row>
    <row r="57" spans="2:16" x14ac:dyDescent="0.2">
      <c r="B57" s="55"/>
      <c r="C57" s="66" t="s">
        <v>22</v>
      </c>
      <c r="D57" s="65"/>
      <c r="E57" s="65"/>
      <c r="F57" s="65"/>
      <c r="G57" s="65"/>
      <c r="H57" s="65"/>
      <c r="P57" s="56"/>
    </row>
    <row r="58" spans="2:16" x14ac:dyDescent="0.2">
      <c r="B58" s="55"/>
      <c r="C58" s="66" t="s">
        <v>23</v>
      </c>
      <c r="D58" s="65"/>
      <c r="E58" s="65"/>
      <c r="F58" s="65"/>
      <c r="G58" s="65"/>
      <c r="H58" s="65"/>
      <c r="P58" s="56"/>
    </row>
    <row r="59" spans="2:16" x14ac:dyDescent="0.2">
      <c r="B59" s="55"/>
      <c r="C59" s="65"/>
      <c r="D59" s="65"/>
      <c r="E59" s="65"/>
      <c r="F59" s="65"/>
      <c r="G59" s="65"/>
      <c r="H59" s="65"/>
      <c r="P59" s="56"/>
    </row>
    <row r="60" spans="2:16" x14ac:dyDescent="0.2">
      <c r="B60" s="55"/>
      <c r="C60" s="65"/>
      <c r="D60" s="65"/>
      <c r="E60" s="65"/>
      <c r="F60" s="65"/>
      <c r="G60" s="65"/>
      <c r="H60" s="65"/>
      <c r="P60" s="56"/>
    </row>
    <row r="61" spans="2:16" x14ac:dyDescent="0.2">
      <c r="B61" s="55"/>
      <c r="C61" s="60" t="s">
        <v>32</v>
      </c>
      <c r="D61" s="60"/>
      <c r="E61" s="60"/>
      <c r="F61" s="60"/>
      <c r="G61" s="60"/>
      <c r="H61" s="60"/>
      <c r="P61" s="56"/>
    </row>
    <row r="62" spans="2:16" x14ac:dyDescent="0.2">
      <c r="B62" s="55"/>
      <c r="C62" s="65"/>
      <c r="D62" s="65"/>
      <c r="E62" s="65"/>
      <c r="F62" s="65"/>
      <c r="G62" s="65"/>
      <c r="H62" s="65"/>
      <c r="P62" s="56"/>
    </row>
    <row r="63" spans="2:16" x14ac:dyDescent="0.2">
      <c r="B63" s="55"/>
      <c r="C63" s="98" t="s">
        <v>119</v>
      </c>
      <c r="D63" s="98"/>
      <c r="E63" s="98"/>
      <c r="F63" s="98"/>
      <c r="G63" s="98"/>
      <c r="H63" s="98"/>
      <c r="P63" s="56"/>
    </row>
    <row r="64" spans="2:16" x14ac:dyDescent="0.2">
      <c r="B64" s="55"/>
      <c r="C64" s="97" t="s">
        <v>113</v>
      </c>
      <c r="D64" s="97"/>
      <c r="E64" s="97"/>
      <c r="F64" s="97"/>
      <c r="G64" s="97"/>
      <c r="H64" s="97"/>
      <c r="P64" s="56"/>
    </row>
    <row r="65" spans="2:16" x14ac:dyDescent="0.2">
      <c r="B65" s="55"/>
      <c r="C65" s="66"/>
      <c r="D65" s="66"/>
      <c r="E65" s="66"/>
      <c r="F65" s="66"/>
      <c r="G65" s="66"/>
      <c r="H65" s="66"/>
      <c r="P65" s="56"/>
    </row>
    <row r="66" spans="2:16" x14ac:dyDescent="0.2">
      <c r="B66" s="55"/>
      <c r="C66" s="63" t="s">
        <v>9</v>
      </c>
      <c r="D66" s="63" t="s">
        <v>115</v>
      </c>
      <c r="E66" s="63" t="s">
        <v>11</v>
      </c>
      <c r="F66" s="63" t="s">
        <v>10</v>
      </c>
      <c r="G66" s="63" t="s">
        <v>11</v>
      </c>
      <c r="H66" s="63" t="s">
        <v>116</v>
      </c>
      <c r="J66" s="63" t="s">
        <v>12</v>
      </c>
      <c r="K66" s="63" t="s">
        <v>118</v>
      </c>
      <c r="P66" s="56"/>
    </row>
    <row r="67" spans="2:16" x14ac:dyDescent="0.2">
      <c r="B67" s="55"/>
      <c r="C67" s="62" t="s">
        <v>13</v>
      </c>
      <c r="D67" s="64">
        <f>+SUM(D68:D78)</f>
        <v>6072.88</v>
      </c>
      <c r="E67" s="64"/>
      <c r="F67" s="64">
        <f>+SUM(F68:F78)</f>
        <v>5255.52</v>
      </c>
      <c r="G67" s="64"/>
      <c r="H67" s="70">
        <f t="shared" ref="H67:H91" si="12">+IFERROR(D67/F67-1, "-")</f>
        <v>0.15552409656894084</v>
      </c>
      <c r="J67" s="64">
        <f>+SUM(J68:J78)</f>
        <v>4472.92</v>
      </c>
      <c r="K67" s="70">
        <f t="shared" ref="K67:K91" si="13">+IFERROR(D67/J67-1, "-")</f>
        <v>0.35769922109047325</v>
      </c>
      <c r="P67" s="56"/>
    </row>
    <row r="68" spans="2:16" x14ac:dyDescent="0.2">
      <c r="B68" s="55"/>
      <c r="C68" s="67" t="s">
        <v>97</v>
      </c>
      <c r="D68" s="51">
        <v>1085.96</v>
      </c>
      <c r="E68" s="69">
        <f>+D68/D$67</f>
        <v>0.17882125120206557</v>
      </c>
      <c r="F68" s="51">
        <v>909.88</v>
      </c>
      <c r="G68" s="69">
        <f>+F68/F$67</f>
        <v>0.17312844399792979</v>
      </c>
      <c r="H68" s="69">
        <f t="shared" si="12"/>
        <v>0.19352002461863105</v>
      </c>
      <c r="J68" s="51">
        <v>807.06</v>
      </c>
      <c r="K68" s="69">
        <f t="shared" si="13"/>
        <v>0.34557529799519249</v>
      </c>
      <c r="P68" s="56"/>
    </row>
    <row r="69" spans="2:16" x14ac:dyDescent="0.2">
      <c r="B69" s="55"/>
      <c r="C69" s="67" t="s">
        <v>98</v>
      </c>
      <c r="D69" s="51">
        <v>693.98</v>
      </c>
      <c r="E69" s="69">
        <f t="shared" ref="E69:E78" si="14">+D69/D$67</f>
        <v>0.11427526972375546</v>
      </c>
      <c r="F69" s="51">
        <v>620.28</v>
      </c>
      <c r="G69" s="69">
        <f t="shared" ref="G69:G78" si="15">+F69/F$67</f>
        <v>0.11802447712119826</v>
      </c>
      <c r="H69" s="69">
        <f t="shared" si="12"/>
        <v>0.11881730831237514</v>
      </c>
      <c r="J69" s="51">
        <v>547.04999999999995</v>
      </c>
      <c r="K69" s="69">
        <f t="shared" si="13"/>
        <v>0.26858605246321199</v>
      </c>
      <c r="P69" s="56"/>
    </row>
    <row r="70" spans="2:16" x14ac:dyDescent="0.2">
      <c r="B70" s="55"/>
      <c r="C70" s="67" t="s">
        <v>186</v>
      </c>
      <c r="D70" s="51">
        <v>500.68</v>
      </c>
      <c r="E70" s="69">
        <f t="shared" si="14"/>
        <v>8.2445231916323067E-2</v>
      </c>
      <c r="F70" s="51">
        <v>303.67</v>
      </c>
      <c r="G70" s="69">
        <f t="shared" si="15"/>
        <v>5.7781152007793705E-2</v>
      </c>
      <c r="H70" s="69">
        <f t="shared" si="12"/>
        <v>0.64876346033523236</v>
      </c>
      <c r="J70" s="51">
        <v>199.09</v>
      </c>
      <c r="K70" s="69">
        <f t="shared" si="13"/>
        <v>1.5148425335275504</v>
      </c>
      <c r="P70" s="56"/>
    </row>
    <row r="71" spans="2:16" x14ac:dyDescent="0.2">
      <c r="B71" s="55"/>
      <c r="C71" s="67" t="s">
        <v>96</v>
      </c>
      <c r="D71" s="51">
        <v>464.86</v>
      </c>
      <c r="E71" s="69">
        <f t="shared" si="14"/>
        <v>7.654687726416462E-2</v>
      </c>
      <c r="F71" s="51">
        <v>506.69</v>
      </c>
      <c r="G71" s="69">
        <f t="shared" si="15"/>
        <v>9.6411011660121157E-2</v>
      </c>
      <c r="H71" s="69">
        <f t="shared" si="12"/>
        <v>-8.2555408632497107E-2</v>
      </c>
      <c r="J71" s="51">
        <v>396.03</v>
      </c>
      <c r="K71" s="69">
        <f t="shared" si="13"/>
        <v>0.17379996464914282</v>
      </c>
      <c r="P71" s="56"/>
    </row>
    <row r="72" spans="2:16" x14ac:dyDescent="0.2">
      <c r="B72" s="55"/>
      <c r="C72" s="67" t="s">
        <v>103</v>
      </c>
      <c r="D72" s="51">
        <v>329.7</v>
      </c>
      <c r="E72" s="69">
        <f t="shared" si="14"/>
        <v>5.4290550776567296E-2</v>
      </c>
      <c r="F72" s="51">
        <v>332.12</v>
      </c>
      <c r="G72" s="69">
        <f t="shared" si="15"/>
        <v>6.3194507869820685E-2</v>
      </c>
      <c r="H72" s="69">
        <f t="shared" si="12"/>
        <v>-7.2865229435143952E-3</v>
      </c>
      <c r="J72" s="51">
        <v>305.55</v>
      </c>
      <c r="K72" s="69">
        <f t="shared" si="13"/>
        <v>7.9037800687285165E-2</v>
      </c>
      <c r="P72" s="56"/>
    </row>
    <row r="73" spans="2:16" x14ac:dyDescent="0.2">
      <c r="B73" s="55"/>
      <c r="C73" s="67" t="s">
        <v>147</v>
      </c>
      <c r="D73" s="51">
        <v>252.48</v>
      </c>
      <c r="E73" s="69">
        <f t="shared" si="14"/>
        <v>4.1575002305331239E-2</v>
      </c>
      <c r="F73" s="51">
        <v>168.57</v>
      </c>
      <c r="G73" s="69">
        <f t="shared" si="15"/>
        <v>3.2074847017992507E-2</v>
      </c>
      <c r="H73" s="69">
        <f t="shared" si="12"/>
        <v>0.49777540487631255</v>
      </c>
      <c r="J73" s="51">
        <v>120.76</v>
      </c>
      <c r="K73" s="69">
        <f t="shared" si="13"/>
        <v>1.0907585293143423</v>
      </c>
      <c r="P73" s="56"/>
    </row>
    <row r="74" spans="2:16" x14ac:dyDescent="0.2">
      <c r="B74" s="55"/>
      <c r="C74" s="67" t="s">
        <v>169</v>
      </c>
      <c r="D74" s="51">
        <v>242.44</v>
      </c>
      <c r="E74" s="69">
        <f t="shared" si="14"/>
        <v>3.9921750470946239E-2</v>
      </c>
      <c r="F74" s="51">
        <v>266.57</v>
      </c>
      <c r="G74" s="69">
        <f t="shared" si="15"/>
        <v>5.0721907632356067E-2</v>
      </c>
      <c r="H74" s="69">
        <f t="shared" si="12"/>
        <v>-9.0520313613684955E-2</v>
      </c>
      <c r="J74" s="51">
        <v>243.09</v>
      </c>
      <c r="K74" s="69">
        <f t="shared" si="13"/>
        <v>-2.673906783495883E-3</v>
      </c>
      <c r="P74" s="56"/>
    </row>
    <row r="75" spans="2:16" x14ac:dyDescent="0.2">
      <c r="B75" s="55"/>
      <c r="C75" s="67" t="s">
        <v>187</v>
      </c>
      <c r="D75" s="51">
        <v>201.82</v>
      </c>
      <c r="E75" s="69">
        <f t="shared" si="14"/>
        <v>3.3232996535416476E-2</v>
      </c>
      <c r="F75" s="51">
        <v>57.87</v>
      </c>
      <c r="G75" s="69">
        <f t="shared" si="15"/>
        <v>1.1011279568910402E-2</v>
      </c>
      <c r="H75" s="69">
        <f t="shared" si="12"/>
        <v>2.4874719198202868</v>
      </c>
      <c r="J75" s="51">
        <v>14.28</v>
      </c>
      <c r="K75" s="69">
        <f t="shared" si="13"/>
        <v>13.133053221288515</v>
      </c>
      <c r="P75" s="56"/>
    </row>
    <row r="76" spans="2:16" x14ac:dyDescent="0.2">
      <c r="B76" s="55"/>
      <c r="C76" s="67" t="s">
        <v>160</v>
      </c>
      <c r="D76" s="51">
        <v>184.99</v>
      </c>
      <c r="E76" s="69">
        <f t="shared" si="14"/>
        <v>3.0461659048095797E-2</v>
      </c>
      <c r="F76" s="51">
        <v>185.59</v>
      </c>
      <c r="G76" s="69">
        <f t="shared" si="15"/>
        <v>3.5313346728772795E-2</v>
      </c>
      <c r="H76" s="69">
        <f t="shared" si="12"/>
        <v>-3.2329328088797071E-3</v>
      </c>
      <c r="J76" s="51">
        <v>182.37</v>
      </c>
      <c r="K76" s="69">
        <f t="shared" si="13"/>
        <v>1.4366397982124246E-2</v>
      </c>
      <c r="P76" s="56"/>
    </row>
    <row r="77" spans="2:16" x14ac:dyDescent="0.2">
      <c r="B77" s="55"/>
      <c r="C77" s="67" t="s">
        <v>188</v>
      </c>
      <c r="D77" s="51">
        <v>156.61000000000001</v>
      </c>
      <c r="E77" s="69">
        <f t="shared" si="14"/>
        <v>2.5788423285162891E-2</v>
      </c>
      <c r="F77" s="51">
        <v>115.77</v>
      </c>
      <c r="G77" s="69">
        <f t="shared" si="15"/>
        <v>2.2028267421682343E-2</v>
      </c>
      <c r="H77" s="69">
        <f t="shared" si="12"/>
        <v>0.35276842014338783</v>
      </c>
      <c r="J77" s="51">
        <v>93.26</v>
      </c>
      <c r="K77" s="69">
        <f t="shared" si="13"/>
        <v>0.6792837229251556</v>
      </c>
      <c r="P77" s="56"/>
    </row>
    <row r="78" spans="2:16" x14ac:dyDescent="0.2">
      <c r="B78" s="55"/>
      <c r="C78" s="67" t="s">
        <v>18</v>
      </c>
      <c r="D78" s="51">
        <f>+D15-SUM(D68:D77)</f>
        <v>1959.3600000000006</v>
      </c>
      <c r="E78" s="69">
        <f t="shared" si="14"/>
        <v>0.32264098747217146</v>
      </c>
      <c r="F78" s="51">
        <f>+F15-SUM(F68:F77)</f>
        <v>1788.5100000000002</v>
      </c>
      <c r="G78" s="69">
        <f t="shared" si="15"/>
        <v>0.34031075897342222</v>
      </c>
      <c r="H78" s="69">
        <f t="shared" si="12"/>
        <v>9.5526443799587524E-2</v>
      </c>
      <c r="J78" s="51">
        <f>+J15-SUM(J68:J77)</f>
        <v>1564.3799999999997</v>
      </c>
      <c r="K78" s="69">
        <f t="shared" si="13"/>
        <v>0.25248341195873181</v>
      </c>
      <c r="P78" s="56"/>
    </row>
    <row r="79" spans="2:16" x14ac:dyDescent="0.2">
      <c r="B79" s="55"/>
      <c r="C79" s="62" t="s">
        <v>19</v>
      </c>
      <c r="D79" s="64">
        <f>+SUM(D80:D90)</f>
        <v>4570.25</v>
      </c>
      <c r="E79" s="64"/>
      <c r="F79" s="64">
        <f>+SUM(F80:F90)</f>
        <v>4364.55</v>
      </c>
      <c r="G79" s="64"/>
      <c r="H79" s="70">
        <f t="shared" si="12"/>
        <v>4.7129715549140139E-2</v>
      </c>
      <c r="J79" s="64">
        <f>+SUM(J80:J90)</f>
        <v>3674.81</v>
      </c>
      <c r="K79" s="70">
        <f t="shared" si="13"/>
        <v>0.24366974074850134</v>
      </c>
      <c r="P79" s="56"/>
    </row>
    <row r="80" spans="2:16" x14ac:dyDescent="0.2">
      <c r="B80" s="55"/>
      <c r="C80" s="67" t="s">
        <v>139</v>
      </c>
      <c r="D80" s="51">
        <v>2622.19</v>
      </c>
      <c r="E80" s="69">
        <f>+D80/D$79</f>
        <v>0.57375198293309992</v>
      </c>
      <c r="F80" s="51">
        <v>2653.57</v>
      </c>
      <c r="G80" s="69">
        <f>+F80/F$79</f>
        <v>0.60798249533170656</v>
      </c>
      <c r="H80" s="69">
        <f t="shared" si="12"/>
        <v>-1.1825578371778445E-2</v>
      </c>
      <c r="J80" s="51">
        <v>2282.84</v>
      </c>
      <c r="K80" s="69">
        <f t="shared" si="13"/>
        <v>0.14865255558865265</v>
      </c>
      <c r="P80" s="56"/>
    </row>
    <row r="81" spans="2:16" x14ac:dyDescent="0.2">
      <c r="B81" s="55"/>
      <c r="C81" s="67" t="s">
        <v>165</v>
      </c>
      <c r="D81" s="51">
        <v>614.65</v>
      </c>
      <c r="E81" s="69">
        <f t="shared" ref="E81:E90" si="16">+D81/D$79</f>
        <v>0.13448936053826377</v>
      </c>
      <c r="F81" s="51">
        <v>318.83</v>
      </c>
      <c r="G81" s="69">
        <f t="shared" ref="G81:G90" si="17">+F81/F$79</f>
        <v>7.304991350769266E-2</v>
      </c>
      <c r="H81" s="69">
        <f t="shared" si="12"/>
        <v>0.92782987799140604</v>
      </c>
      <c r="J81" s="51">
        <v>317.11</v>
      </c>
      <c r="K81" s="69">
        <f t="shared" si="13"/>
        <v>0.93828639904134192</v>
      </c>
      <c r="P81" s="56"/>
    </row>
    <row r="82" spans="2:16" x14ac:dyDescent="0.2">
      <c r="B82" s="55"/>
      <c r="C82" s="67" t="s">
        <v>141</v>
      </c>
      <c r="D82" s="51">
        <v>362.08</v>
      </c>
      <c r="E82" s="69">
        <f t="shared" si="16"/>
        <v>7.9225425304961433E-2</v>
      </c>
      <c r="F82" s="51">
        <v>443.16</v>
      </c>
      <c r="G82" s="69">
        <f t="shared" si="17"/>
        <v>0.10153624084957212</v>
      </c>
      <c r="H82" s="69">
        <f t="shared" si="12"/>
        <v>-0.18295875078978252</v>
      </c>
      <c r="J82" s="51">
        <v>365.89</v>
      </c>
      <c r="K82" s="69">
        <f t="shared" si="13"/>
        <v>-1.0412965645412608E-2</v>
      </c>
      <c r="P82" s="56"/>
    </row>
    <row r="83" spans="2:16" x14ac:dyDescent="0.2">
      <c r="B83" s="55"/>
      <c r="C83" s="67" t="s">
        <v>142</v>
      </c>
      <c r="D83" s="51">
        <v>210.17</v>
      </c>
      <c r="E83" s="69">
        <f t="shared" si="16"/>
        <v>4.5986543405721787E-2</v>
      </c>
      <c r="F83" s="51">
        <v>120.88</v>
      </c>
      <c r="G83" s="69">
        <f t="shared" si="17"/>
        <v>2.7695867844336756E-2</v>
      </c>
      <c r="H83" s="69">
        <f t="shared" si="12"/>
        <v>0.73866644606221032</v>
      </c>
      <c r="J83" s="51">
        <v>45.63</v>
      </c>
      <c r="K83" s="69">
        <f t="shared" si="13"/>
        <v>3.6059609905763743</v>
      </c>
      <c r="P83" s="56"/>
    </row>
    <row r="84" spans="2:16" x14ac:dyDescent="0.2">
      <c r="B84" s="55"/>
      <c r="C84" s="67" t="s">
        <v>101</v>
      </c>
      <c r="D84" s="51">
        <v>173.06</v>
      </c>
      <c r="E84" s="69">
        <f t="shared" si="16"/>
        <v>3.7866637492478532E-2</v>
      </c>
      <c r="F84" s="51">
        <v>175.62</v>
      </c>
      <c r="G84" s="69">
        <f t="shared" si="17"/>
        <v>4.0237825205347633E-2</v>
      </c>
      <c r="H84" s="69">
        <f t="shared" si="12"/>
        <v>-1.4576927457009448E-2</v>
      </c>
      <c r="J84" s="51">
        <v>124.95</v>
      </c>
      <c r="K84" s="69">
        <f t="shared" si="13"/>
        <v>0.3850340136054422</v>
      </c>
      <c r="P84" s="56"/>
    </row>
    <row r="85" spans="2:16" x14ac:dyDescent="0.2">
      <c r="B85" s="55"/>
      <c r="C85" s="67" t="s">
        <v>144</v>
      </c>
      <c r="D85" s="51">
        <v>146.69999999999999</v>
      </c>
      <c r="E85" s="69">
        <f t="shared" si="16"/>
        <v>3.2098900497784584E-2</v>
      </c>
      <c r="F85" s="51">
        <v>391.17</v>
      </c>
      <c r="G85" s="69">
        <f t="shared" si="17"/>
        <v>8.9624359899646011E-2</v>
      </c>
      <c r="H85" s="69">
        <f t="shared" si="12"/>
        <v>-0.62497124012577654</v>
      </c>
      <c r="J85" s="51">
        <v>278.2</v>
      </c>
      <c r="K85" s="69">
        <f t="shared" si="13"/>
        <v>-0.47268152408339326</v>
      </c>
      <c r="P85" s="56"/>
    </row>
    <row r="86" spans="2:16" x14ac:dyDescent="0.2">
      <c r="B86" s="55"/>
      <c r="C86" s="67" t="s">
        <v>175</v>
      </c>
      <c r="D86" s="51">
        <v>107.15</v>
      </c>
      <c r="E86" s="69">
        <f t="shared" si="16"/>
        <v>2.344510694163339E-2</v>
      </c>
      <c r="F86" s="51">
        <v>96.62</v>
      </c>
      <c r="G86" s="69">
        <f t="shared" si="17"/>
        <v>2.2137448305094454E-2</v>
      </c>
      <c r="H86" s="69">
        <f t="shared" si="12"/>
        <v>0.10898364727799636</v>
      </c>
      <c r="J86" s="51">
        <v>100.79</v>
      </c>
      <c r="K86" s="69">
        <f t="shared" si="13"/>
        <v>6.3101498164500391E-2</v>
      </c>
      <c r="P86" s="56"/>
    </row>
    <row r="87" spans="2:16" x14ac:dyDescent="0.2">
      <c r="B87" s="55"/>
      <c r="C87" s="67" t="s">
        <v>102</v>
      </c>
      <c r="D87" s="51">
        <v>95.38</v>
      </c>
      <c r="E87" s="69">
        <f t="shared" si="16"/>
        <v>2.0869755483835677E-2</v>
      </c>
      <c r="F87" s="51">
        <v>4.0199999999999996</v>
      </c>
      <c r="G87" s="69">
        <f t="shared" si="17"/>
        <v>9.2105715365845258E-4</v>
      </c>
      <c r="H87" s="69">
        <f t="shared" si="12"/>
        <v>22.726368159203982</v>
      </c>
      <c r="J87" s="51">
        <v>14.72</v>
      </c>
      <c r="K87" s="69">
        <f t="shared" si="13"/>
        <v>5.4796195652173907</v>
      </c>
      <c r="P87" s="56"/>
    </row>
    <row r="88" spans="2:16" x14ac:dyDescent="0.2">
      <c r="B88" s="55"/>
      <c r="C88" s="67" t="s">
        <v>189</v>
      </c>
      <c r="D88" s="51">
        <v>91.24</v>
      </c>
      <c r="E88" s="69">
        <f t="shared" si="16"/>
        <v>1.9963896942180405E-2</v>
      </c>
      <c r="F88" s="51">
        <v>33.78</v>
      </c>
      <c r="G88" s="69">
        <f t="shared" si="17"/>
        <v>7.739629515070282E-3</v>
      </c>
      <c r="H88" s="69">
        <f t="shared" si="12"/>
        <v>1.7010065127294256</v>
      </c>
      <c r="J88" s="51">
        <v>16.39</v>
      </c>
      <c r="K88" s="69">
        <f t="shared" si="13"/>
        <v>4.5668090298962776</v>
      </c>
      <c r="P88" s="56"/>
    </row>
    <row r="89" spans="2:16" x14ac:dyDescent="0.2">
      <c r="B89" s="55"/>
      <c r="C89" s="67" t="s">
        <v>154</v>
      </c>
      <c r="D89" s="51">
        <v>70.459999999999994</v>
      </c>
      <c r="E89" s="69">
        <f t="shared" si="16"/>
        <v>1.5417099721021824E-2</v>
      </c>
      <c r="F89" s="51">
        <v>46.04</v>
      </c>
      <c r="G89" s="69">
        <f t="shared" si="17"/>
        <v>1.0548624715033622E-2</v>
      </c>
      <c r="H89" s="69">
        <f t="shared" si="12"/>
        <v>0.53040834057341435</v>
      </c>
      <c r="J89" s="51">
        <v>55.21</v>
      </c>
      <c r="K89" s="69">
        <f t="shared" si="13"/>
        <v>0.27621807643542828</v>
      </c>
      <c r="P89" s="56"/>
    </row>
    <row r="90" spans="2:16" x14ac:dyDescent="0.2">
      <c r="B90" s="55"/>
      <c r="C90" s="67" t="s">
        <v>18</v>
      </c>
      <c r="D90" s="51">
        <f>+D27-SUM(D80:D89)</f>
        <v>77.170000000000073</v>
      </c>
      <c r="E90" s="69">
        <f t="shared" si="16"/>
        <v>1.688529073901867E-2</v>
      </c>
      <c r="F90" s="51">
        <f>+F27-SUM(F80:F89)</f>
        <v>80.860000000000582</v>
      </c>
      <c r="G90" s="69">
        <f t="shared" si="17"/>
        <v>1.8526537672841549E-2</v>
      </c>
      <c r="H90" s="69">
        <f t="shared" si="12"/>
        <v>-4.5634429878808835E-2</v>
      </c>
      <c r="J90" s="51">
        <f>+J27-SUM(J80:J89)</f>
        <v>73.080000000000382</v>
      </c>
      <c r="K90" s="69">
        <f t="shared" si="13"/>
        <v>5.5966064586749686E-2</v>
      </c>
      <c r="P90" s="56"/>
    </row>
    <row r="91" spans="2:16" x14ac:dyDescent="0.2">
      <c r="B91" s="55"/>
      <c r="C91" s="62" t="s">
        <v>21</v>
      </c>
      <c r="D91" s="64">
        <f>+D79+D67</f>
        <v>10643.130000000001</v>
      </c>
      <c r="E91" s="64"/>
      <c r="F91" s="64">
        <f>+F79+F67</f>
        <v>9620.07</v>
      </c>
      <c r="G91" s="64"/>
      <c r="H91" s="70">
        <f t="shared" si="12"/>
        <v>0.1063464195166981</v>
      </c>
      <c r="J91" s="64">
        <f>+J79+J67</f>
        <v>8147.73</v>
      </c>
      <c r="K91" s="70">
        <f t="shared" si="13"/>
        <v>0.30626935355000739</v>
      </c>
      <c r="P91" s="56"/>
    </row>
    <row r="92" spans="2:16" x14ac:dyDescent="0.2">
      <c r="B92" s="55"/>
      <c r="C92" s="65"/>
      <c r="D92" s="65"/>
      <c r="E92" s="65"/>
      <c r="F92" s="65"/>
      <c r="G92" s="65"/>
      <c r="H92" s="65"/>
      <c r="P92" s="56"/>
    </row>
    <row r="93" spans="2:16" x14ac:dyDescent="0.2">
      <c r="B93" s="55"/>
      <c r="C93" s="66" t="s">
        <v>22</v>
      </c>
      <c r="D93" s="65"/>
      <c r="E93" s="65"/>
      <c r="F93" s="65"/>
      <c r="G93" s="65"/>
      <c r="H93" s="65"/>
      <c r="P93" s="56"/>
    </row>
    <row r="94" spans="2:16" x14ac:dyDescent="0.2">
      <c r="B94" s="55"/>
      <c r="C94" s="66" t="s">
        <v>23</v>
      </c>
      <c r="D94" s="65"/>
      <c r="E94" s="65"/>
      <c r="F94" s="65"/>
      <c r="G94" s="65"/>
      <c r="H94" s="65"/>
      <c r="P94" s="56"/>
    </row>
    <row r="95" spans="2:16" x14ac:dyDescent="0.2">
      <c r="B95" s="55"/>
      <c r="P95" s="56"/>
    </row>
    <row r="96" spans="2:16" x14ac:dyDescent="0.2"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9"/>
    </row>
  </sheetData>
  <sortState xmlns:xlrd2="http://schemas.microsoft.com/office/spreadsheetml/2017/richdata2" ref="L16:N23">
    <sortCondition descending="1" ref="M16:M23"/>
  </sortState>
  <mergeCells count="9">
    <mergeCell ref="C64:H64"/>
    <mergeCell ref="J10:O10"/>
    <mergeCell ref="J11:O11"/>
    <mergeCell ref="B2:P3"/>
    <mergeCell ref="C11:H11"/>
    <mergeCell ref="C12:H12"/>
    <mergeCell ref="C40:H40"/>
    <mergeCell ref="C41:H41"/>
    <mergeCell ref="C63:H63"/>
  </mergeCells>
  <pageMargins left="0.7" right="0.7" top="0.75" bottom="0.75" header="0.3" footer="0.3"/>
  <ignoredErrors>
    <ignoredError sqref="E26:E27 F26:F27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6"/>
  <sheetViews>
    <sheetView topLeftCell="F31" zoomScale="130" zoomScaleNormal="130" workbookViewId="0">
      <selection activeCell="B2" sqref="B2:P3"/>
    </sheetView>
  </sheetViews>
  <sheetFormatPr defaultColWidth="0" defaultRowHeight="12" x14ac:dyDescent="0.2"/>
  <cols>
    <col min="1" max="1" width="11.7109375" style="23" customWidth="1"/>
    <col min="2" max="4" width="12.7109375" style="23" customWidth="1"/>
    <col min="5" max="5" width="4.28515625" style="23" customWidth="1"/>
    <col min="6" max="6" width="23.85546875" style="23" customWidth="1"/>
    <col min="7" max="16" width="12.7109375" style="23" customWidth="1"/>
    <col min="17" max="17" width="11.7109375" style="23" customWidth="1"/>
    <col min="18" max="20" width="0" style="23" hidden="1" customWidth="1"/>
    <col min="21" max="16384" width="11.42578125" style="23" hidden="1"/>
  </cols>
  <sheetData>
    <row r="1" spans="2:16" ht="9" customHeight="1" x14ac:dyDescent="0.25">
      <c r="C1" s="24"/>
      <c r="D1" s="24"/>
    </row>
    <row r="2" spans="2:16" x14ac:dyDescent="0.2">
      <c r="B2" s="99" t="s">
        <v>120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2:16" x14ac:dyDescent="0.2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">
      <c r="B4" s="25"/>
      <c r="G4" s="25"/>
      <c r="L4" s="25"/>
      <c r="M4" s="25"/>
    </row>
    <row r="5" spans="2:16" x14ac:dyDescent="0.2">
      <c r="B5" s="25"/>
      <c r="G5" s="25"/>
      <c r="L5" s="25"/>
      <c r="M5" s="25"/>
    </row>
    <row r="6" spans="2:16" ht="15" x14ac:dyDescent="0.25">
      <c r="B6" s="26"/>
      <c r="F6" s="86"/>
    </row>
    <row r="7" spans="2:16" x14ac:dyDescent="0.2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6" x14ac:dyDescent="0.2">
      <c r="B8" s="55"/>
      <c r="I8" s="60"/>
      <c r="J8" s="60"/>
      <c r="K8" s="60"/>
      <c r="L8" s="60"/>
      <c r="M8" s="60"/>
      <c r="N8" s="60"/>
      <c r="O8" s="60"/>
      <c r="P8" s="56"/>
    </row>
    <row r="9" spans="2:16" x14ac:dyDescent="0.2">
      <c r="B9" s="55"/>
      <c r="F9" s="60" t="s">
        <v>8</v>
      </c>
      <c r="G9" s="60"/>
      <c r="H9" s="60"/>
      <c r="I9" s="60"/>
      <c r="J9" s="60"/>
      <c r="K9" s="60"/>
      <c r="L9" s="65"/>
      <c r="M9" s="65"/>
      <c r="N9" s="65"/>
      <c r="O9" s="65"/>
      <c r="P9" s="56"/>
    </row>
    <row r="10" spans="2:16" x14ac:dyDescent="0.2">
      <c r="B10" s="5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56"/>
    </row>
    <row r="11" spans="2:16" x14ac:dyDescent="0.2">
      <c r="B11" s="55"/>
      <c r="F11" s="98" t="s">
        <v>121</v>
      </c>
      <c r="G11" s="98"/>
      <c r="H11" s="98"/>
      <c r="I11" s="98"/>
      <c r="J11" s="98"/>
      <c r="K11" s="98"/>
      <c r="L11" s="65"/>
      <c r="M11" s="65"/>
      <c r="N11" s="65"/>
      <c r="O11" s="65"/>
      <c r="P11" s="56"/>
    </row>
    <row r="12" spans="2:16" x14ac:dyDescent="0.2">
      <c r="B12" s="55"/>
      <c r="F12" s="97" t="s">
        <v>113</v>
      </c>
      <c r="G12" s="97"/>
      <c r="H12" s="97"/>
      <c r="I12" s="97"/>
      <c r="J12" s="97"/>
      <c r="K12" s="97"/>
      <c r="L12" s="65"/>
      <c r="M12" s="65"/>
      <c r="N12" s="65"/>
      <c r="O12" s="65"/>
      <c r="P12" s="56"/>
    </row>
    <row r="13" spans="2:16" x14ac:dyDescent="0.2">
      <c r="B13" s="55"/>
      <c r="F13" s="66"/>
      <c r="G13" s="66"/>
      <c r="H13" s="66"/>
      <c r="I13" s="66"/>
      <c r="J13" s="66"/>
      <c r="K13" s="66"/>
      <c r="L13" s="65"/>
      <c r="M13" s="65"/>
      <c r="N13" s="65"/>
      <c r="O13" s="65"/>
      <c r="P13" s="56"/>
    </row>
    <row r="14" spans="2:16" x14ac:dyDescent="0.2">
      <c r="B14" s="55"/>
      <c r="F14" s="63" t="s">
        <v>9</v>
      </c>
      <c r="G14" s="63" t="s">
        <v>115</v>
      </c>
      <c r="H14" s="63" t="s">
        <v>11</v>
      </c>
      <c r="I14" s="63" t="s">
        <v>10</v>
      </c>
      <c r="J14" s="63" t="s">
        <v>11</v>
      </c>
      <c r="K14" s="63" t="s">
        <v>116</v>
      </c>
      <c r="L14" s="65"/>
      <c r="M14" s="88" t="s">
        <v>12</v>
      </c>
      <c r="N14" s="63" t="s">
        <v>118</v>
      </c>
      <c r="O14" s="65"/>
      <c r="P14" s="56"/>
    </row>
    <row r="15" spans="2:16" x14ac:dyDescent="0.2">
      <c r="B15" s="55"/>
      <c r="F15" s="62" t="s">
        <v>13</v>
      </c>
      <c r="G15" s="64">
        <v>39.270000000000003</v>
      </c>
      <c r="H15" s="70">
        <f>1-H27</f>
        <v>2.2527535566773782E-2</v>
      </c>
      <c r="I15" s="64">
        <v>50.83</v>
      </c>
      <c r="J15" s="70">
        <f>1-J27</f>
        <v>2.9611031172265934E-2</v>
      </c>
      <c r="K15" s="70">
        <f>+IFERROR(G15/I15-1, "-")</f>
        <v>-0.22742474916387956</v>
      </c>
      <c r="L15" s="65"/>
      <c r="M15" s="89">
        <v>18.23</v>
      </c>
      <c r="N15" s="70">
        <f t="shared" ref="N15:N26" si="0">+IFERROR(G15/M15-1, "-")</f>
        <v>1.1541415249588591</v>
      </c>
      <c r="O15" s="65"/>
      <c r="P15" s="56"/>
    </row>
    <row r="16" spans="2:16" x14ac:dyDescent="0.2">
      <c r="B16" s="55"/>
      <c r="F16" s="67" t="s">
        <v>70</v>
      </c>
      <c r="G16" s="51">
        <v>28.05</v>
      </c>
      <c r="H16" s="69">
        <f>+G16/G$15</f>
        <v>0.7142857142857143</v>
      </c>
      <c r="I16" s="51">
        <v>30.18</v>
      </c>
      <c r="J16" s="69">
        <f>+I16/I$15</f>
        <v>0.59374385205587255</v>
      </c>
      <c r="K16" s="69">
        <f t="shared" ref="K16:K25" si="1">+IFERROR(G16/I16-1, "-")</f>
        <v>-7.0576540755467154E-2</v>
      </c>
      <c r="L16" s="65"/>
      <c r="M16" s="51">
        <v>14.81</v>
      </c>
      <c r="N16" s="69">
        <f t="shared" si="0"/>
        <v>0.89399054692775159</v>
      </c>
      <c r="O16" s="65"/>
      <c r="P16" s="56"/>
    </row>
    <row r="17" spans="2:16" x14ac:dyDescent="0.2">
      <c r="B17" s="55"/>
      <c r="F17" s="67" t="s">
        <v>72</v>
      </c>
      <c r="G17" s="51">
        <v>7.79</v>
      </c>
      <c r="H17" s="69">
        <f t="shared" ref="H17:H25" si="2">+G17/G$15</f>
        <v>0.19837025719378659</v>
      </c>
      <c r="I17" s="51">
        <v>19.829999999999998</v>
      </c>
      <c r="J17" s="69">
        <f t="shared" ref="J17:J25" si="3">+I17/I$15</f>
        <v>0.39012394255361005</v>
      </c>
      <c r="K17" s="69">
        <f t="shared" si="1"/>
        <v>-0.60716086737266761</v>
      </c>
      <c r="L17" s="65"/>
      <c r="M17" s="51">
        <v>2.4700000000000002</v>
      </c>
      <c r="N17" s="69">
        <f t="shared" si="0"/>
        <v>2.1538461538461537</v>
      </c>
      <c r="O17" s="65"/>
      <c r="P17" s="56"/>
    </row>
    <row r="18" spans="2:16" x14ac:dyDescent="0.2">
      <c r="B18" s="55"/>
      <c r="F18" s="67" t="s">
        <v>81</v>
      </c>
      <c r="G18" s="51">
        <v>2.0499999999999998</v>
      </c>
      <c r="H18" s="69">
        <f t="shared" si="2"/>
        <v>5.2202699261522781E-2</v>
      </c>
      <c r="I18" s="51">
        <v>0.03</v>
      </c>
      <c r="J18" s="69">
        <f t="shared" si="3"/>
        <v>5.9020263623844188E-4</v>
      </c>
      <c r="K18" s="69">
        <f t="shared" si="1"/>
        <v>67.333333333333329</v>
      </c>
      <c r="L18" s="65"/>
      <c r="M18" s="51">
        <v>0</v>
      </c>
      <c r="N18" s="69" t="str">
        <f t="shared" si="0"/>
        <v>-</v>
      </c>
      <c r="O18" s="65"/>
      <c r="P18" s="56"/>
    </row>
    <row r="19" spans="2:16" x14ac:dyDescent="0.2">
      <c r="B19" s="55"/>
      <c r="F19" s="67" t="s">
        <v>78</v>
      </c>
      <c r="G19" s="51">
        <v>1.1299999999999999</v>
      </c>
      <c r="H19" s="69">
        <f t="shared" si="2"/>
        <v>2.8775146422205241E-2</v>
      </c>
      <c r="I19" s="51">
        <v>0.47</v>
      </c>
      <c r="J19" s="69">
        <f t="shared" si="3"/>
        <v>9.2465079677355889E-3</v>
      </c>
      <c r="K19" s="69">
        <f t="shared" si="1"/>
        <v>1.4042553191489362</v>
      </c>
      <c r="L19" s="65"/>
      <c r="M19" s="51">
        <v>0.91</v>
      </c>
      <c r="N19" s="69">
        <f t="shared" si="0"/>
        <v>0.24175824175824157</v>
      </c>
      <c r="O19" s="65"/>
      <c r="P19" s="56"/>
    </row>
    <row r="20" spans="2:16" x14ac:dyDescent="0.2">
      <c r="B20" s="55"/>
      <c r="F20" s="67" t="s">
        <v>74</v>
      </c>
      <c r="G20" s="51">
        <v>0.21</v>
      </c>
      <c r="H20" s="69">
        <f t="shared" si="2"/>
        <v>5.3475935828877002E-3</v>
      </c>
      <c r="I20" s="51">
        <v>0.08</v>
      </c>
      <c r="J20" s="69">
        <f t="shared" si="3"/>
        <v>1.5738736966358451E-3</v>
      </c>
      <c r="K20" s="69">
        <f t="shared" si="1"/>
        <v>1.625</v>
      </c>
      <c r="M20" s="51">
        <v>0</v>
      </c>
      <c r="N20" s="69" t="str">
        <f t="shared" si="0"/>
        <v>-</v>
      </c>
      <c r="P20" s="56"/>
    </row>
    <row r="21" spans="2:16" x14ac:dyDescent="0.2">
      <c r="B21" s="55"/>
      <c r="F21" s="67" t="s">
        <v>73</v>
      </c>
      <c r="G21" s="51">
        <v>0.02</v>
      </c>
      <c r="H21" s="69">
        <f t="shared" si="2"/>
        <v>5.0929462694168572E-4</v>
      </c>
      <c r="I21" s="51">
        <v>0.08</v>
      </c>
      <c r="J21" s="69">
        <f t="shared" si="3"/>
        <v>1.5738736966358451E-3</v>
      </c>
      <c r="K21" s="69">
        <f t="shared" si="1"/>
        <v>-0.75</v>
      </c>
      <c r="M21" s="51">
        <v>0.03</v>
      </c>
      <c r="N21" s="69">
        <f t="shared" si="0"/>
        <v>-0.33333333333333326</v>
      </c>
      <c r="P21" s="56"/>
    </row>
    <row r="22" spans="2:16" x14ac:dyDescent="0.2">
      <c r="B22" s="55"/>
      <c r="F22" s="67" t="s">
        <v>15</v>
      </c>
      <c r="G22" s="51">
        <v>0.01</v>
      </c>
      <c r="H22" s="69">
        <f t="shared" si="2"/>
        <v>2.5464731347084286E-4</v>
      </c>
      <c r="I22" s="51">
        <v>0</v>
      </c>
      <c r="J22" s="69">
        <f t="shared" si="3"/>
        <v>0</v>
      </c>
      <c r="K22" s="69" t="str">
        <f t="shared" si="1"/>
        <v>-</v>
      </c>
      <c r="M22" s="51">
        <v>0</v>
      </c>
      <c r="N22" s="69" t="str">
        <f t="shared" si="0"/>
        <v>-</v>
      </c>
      <c r="P22" s="56"/>
    </row>
    <row r="23" spans="2:16" x14ac:dyDescent="0.2">
      <c r="B23" s="55"/>
      <c r="F23" s="67"/>
      <c r="G23" s="51"/>
      <c r="H23" s="69">
        <f t="shared" si="2"/>
        <v>0</v>
      </c>
      <c r="I23" s="51"/>
      <c r="J23" s="69">
        <f t="shared" si="3"/>
        <v>0</v>
      </c>
      <c r="K23" s="69" t="str">
        <f t="shared" si="1"/>
        <v>-</v>
      </c>
      <c r="M23" s="51">
        <v>0.01</v>
      </c>
      <c r="N23" s="69">
        <f t="shared" si="0"/>
        <v>-1</v>
      </c>
      <c r="P23" s="56"/>
    </row>
    <row r="24" spans="2:16" x14ac:dyDescent="0.2">
      <c r="B24" s="55"/>
      <c r="F24" s="67"/>
      <c r="G24" s="51"/>
      <c r="H24" s="69">
        <f t="shared" si="2"/>
        <v>0</v>
      </c>
      <c r="I24" s="51"/>
      <c r="J24" s="69">
        <f t="shared" si="3"/>
        <v>0</v>
      </c>
      <c r="K24" s="69" t="str">
        <f t="shared" si="1"/>
        <v>-</v>
      </c>
      <c r="M24" s="51"/>
      <c r="N24" s="69" t="str">
        <f t="shared" si="0"/>
        <v>-</v>
      </c>
      <c r="P24" s="56"/>
    </row>
    <row r="25" spans="2:16" x14ac:dyDescent="0.2">
      <c r="B25" s="55"/>
      <c r="F25" s="67"/>
      <c r="G25" s="51"/>
      <c r="H25" s="69">
        <f t="shared" si="2"/>
        <v>0</v>
      </c>
      <c r="I25" s="51">
        <v>0</v>
      </c>
      <c r="J25" s="69">
        <f t="shared" si="3"/>
        <v>0</v>
      </c>
      <c r="K25" s="69" t="str">
        <f t="shared" si="1"/>
        <v>-</v>
      </c>
      <c r="M25" s="51"/>
      <c r="N25" s="69" t="str">
        <f t="shared" si="0"/>
        <v>-</v>
      </c>
      <c r="P25" s="56"/>
    </row>
    <row r="26" spans="2:16" x14ac:dyDescent="0.2">
      <c r="B26" s="55"/>
      <c r="F26" s="67" t="s">
        <v>18</v>
      </c>
      <c r="G26" s="51">
        <f>G15-SUM(G16:G25)</f>
        <v>9.9999999999980105E-3</v>
      </c>
      <c r="H26" s="51"/>
      <c r="I26" s="51">
        <f>I15-SUM(I16:I25)</f>
        <v>0.16000000000000369</v>
      </c>
      <c r="J26" s="51"/>
      <c r="K26" s="51"/>
      <c r="M26" s="51">
        <f>M15-SUM(M16:M25)</f>
        <v>0</v>
      </c>
      <c r="N26" s="51" t="str">
        <f t="shared" si="0"/>
        <v>-</v>
      </c>
      <c r="P26" s="56"/>
    </row>
    <row r="27" spans="2:16" x14ac:dyDescent="0.2">
      <c r="B27" s="55"/>
      <c r="F27" s="62" t="s">
        <v>19</v>
      </c>
      <c r="G27" s="64">
        <f>+SUM(G28:G31)</f>
        <v>1703.9299999999998</v>
      </c>
      <c r="H27" s="70">
        <f>+G27/G32</f>
        <v>0.97747246443322622</v>
      </c>
      <c r="I27" s="64">
        <f>+SUM(I28:I31)</f>
        <v>1665.76</v>
      </c>
      <c r="J27" s="70">
        <f>+I27/I32</f>
        <v>0.97038896882773407</v>
      </c>
      <c r="K27" s="70">
        <f t="shared" ref="K27:K32" si="4">+IFERROR(G27/I27-1, "-")</f>
        <v>2.2914465469215051E-2</v>
      </c>
      <c r="M27" s="64">
        <f>+SUM(M28:M31)</f>
        <v>1563.58</v>
      </c>
      <c r="N27" s="70">
        <f>+IFERROR(G27/M27-1, "-")</f>
        <v>8.9761956535642451E-2</v>
      </c>
      <c r="P27" s="56"/>
    </row>
    <row r="28" spans="2:16" x14ac:dyDescent="0.2">
      <c r="B28" s="55"/>
      <c r="F28" s="67" t="s">
        <v>82</v>
      </c>
      <c r="G28" s="51">
        <v>1194.1099999999999</v>
      </c>
      <c r="H28" s="69">
        <f>+G28/G$27</f>
        <v>0.70079756797521031</v>
      </c>
      <c r="I28" s="51">
        <v>1411.43</v>
      </c>
      <c r="J28" s="69">
        <f t="shared" ref="J28:J31" si="5">+I28/I$27</f>
        <v>0.8473189415041783</v>
      </c>
      <c r="K28" s="69">
        <f t="shared" si="4"/>
        <v>-0.1539715040774251</v>
      </c>
      <c r="M28" s="51">
        <v>1322.28</v>
      </c>
      <c r="N28" s="69">
        <f t="shared" ref="N28:N32" si="6">+IFERROR(G28/M28-1, "-")</f>
        <v>-9.6931058474755805E-2</v>
      </c>
      <c r="P28" s="56"/>
    </row>
    <row r="29" spans="2:16" x14ac:dyDescent="0.2">
      <c r="B29" s="55"/>
      <c r="F29" s="67" t="s">
        <v>79</v>
      </c>
      <c r="G29" s="51">
        <v>509.82</v>
      </c>
      <c r="H29" s="69">
        <f t="shared" ref="H29:H31" si="7">+G29/G$27</f>
        <v>0.2992024320247898</v>
      </c>
      <c r="I29" s="51">
        <v>253.54</v>
      </c>
      <c r="J29" s="69">
        <f t="shared" si="5"/>
        <v>0.15220680049947172</v>
      </c>
      <c r="K29" s="69">
        <f t="shared" si="4"/>
        <v>1.0108069732586573</v>
      </c>
      <c r="M29" s="51">
        <v>239.31</v>
      </c>
      <c r="N29" s="69">
        <f t="shared" si="6"/>
        <v>1.1303748276294345</v>
      </c>
      <c r="P29" s="56"/>
    </row>
    <row r="30" spans="2:16" x14ac:dyDescent="0.2">
      <c r="B30" s="55"/>
      <c r="F30" s="67" t="s">
        <v>83</v>
      </c>
      <c r="G30" s="51">
        <v>0</v>
      </c>
      <c r="H30" s="69">
        <f t="shared" si="7"/>
        <v>0</v>
      </c>
      <c r="I30" s="51">
        <v>0.79</v>
      </c>
      <c r="J30" s="69">
        <f t="shared" si="5"/>
        <v>4.7425799635001444E-4</v>
      </c>
      <c r="K30" s="69">
        <f t="shared" si="4"/>
        <v>-1</v>
      </c>
      <c r="M30" s="51">
        <v>1.99</v>
      </c>
      <c r="N30" s="69">
        <f t="shared" si="6"/>
        <v>-1</v>
      </c>
      <c r="P30" s="56"/>
    </row>
    <row r="31" spans="2:16" x14ac:dyDescent="0.2">
      <c r="B31" s="55"/>
      <c r="F31" s="67"/>
      <c r="G31" s="51"/>
      <c r="H31" s="69">
        <f t="shared" si="7"/>
        <v>0</v>
      </c>
      <c r="I31" s="51"/>
      <c r="J31" s="69">
        <f t="shared" si="5"/>
        <v>0</v>
      </c>
      <c r="K31" s="69" t="str">
        <f t="shared" si="4"/>
        <v>-</v>
      </c>
      <c r="M31" s="51"/>
      <c r="N31" s="69" t="str">
        <f t="shared" si="6"/>
        <v>-</v>
      </c>
      <c r="P31" s="56"/>
    </row>
    <row r="32" spans="2:16" x14ac:dyDescent="0.2">
      <c r="B32" s="55"/>
      <c r="F32" s="62" t="s">
        <v>21</v>
      </c>
      <c r="G32" s="64">
        <f>+G27+G15</f>
        <v>1743.1999999999998</v>
      </c>
      <c r="H32" s="64"/>
      <c r="I32" s="64">
        <f>+I27+I15</f>
        <v>1716.59</v>
      </c>
      <c r="J32" s="64"/>
      <c r="K32" s="70">
        <f t="shared" si="4"/>
        <v>1.5501663181074044E-2</v>
      </c>
      <c r="M32" s="64">
        <f>+M27+M15</f>
        <v>1581.81</v>
      </c>
      <c r="N32" s="70">
        <f t="shared" si="6"/>
        <v>0.10202868865413661</v>
      </c>
      <c r="P32" s="56"/>
    </row>
    <row r="33" spans="2:16" x14ac:dyDescent="0.2">
      <c r="B33" s="55"/>
      <c r="F33" s="65"/>
      <c r="G33" s="78">
        <f>+G32/G34</f>
        <v>0.16378640493914851</v>
      </c>
      <c r="H33" s="65"/>
      <c r="I33" s="65"/>
      <c r="J33" s="65"/>
      <c r="K33" s="65"/>
      <c r="P33" s="56"/>
    </row>
    <row r="34" spans="2:16" x14ac:dyDescent="0.2">
      <c r="B34" s="55"/>
      <c r="F34" s="65" t="s">
        <v>22</v>
      </c>
      <c r="G34" s="79">
        <f>+'Macro Región Norte'!D32</f>
        <v>10643.130000000001</v>
      </c>
      <c r="H34" s="65"/>
      <c r="I34" s="65"/>
      <c r="J34" s="65"/>
      <c r="K34" s="65"/>
      <c r="P34" s="56"/>
    </row>
    <row r="35" spans="2:16" x14ac:dyDescent="0.2">
      <c r="B35" s="55"/>
      <c r="F35" s="65" t="s">
        <v>23</v>
      </c>
      <c r="G35" s="65"/>
      <c r="H35" s="65"/>
      <c r="I35" s="65"/>
      <c r="J35" s="65"/>
      <c r="K35" s="65"/>
      <c r="P35" s="56"/>
    </row>
    <row r="36" spans="2:16" x14ac:dyDescent="0.2">
      <c r="B36" s="55"/>
      <c r="F36" s="65"/>
      <c r="G36" s="65"/>
      <c r="H36" s="65"/>
      <c r="I36" s="65"/>
      <c r="J36" s="65"/>
      <c r="K36" s="65"/>
      <c r="P36" s="56"/>
    </row>
    <row r="37" spans="2:16" x14ac:dyDescent="0.2">
      <c r="B37" s="55"/>
      <c r="F37" s="65"/>
      <c r="G37" s="65"/>
      <c r="H37" s="65"/>
      <c r="I37" s="65"/>
      <c r="J37" s="65"/>
      <c r="K37" s="65"/>
      <c r="P37" s="56"/>
    </row>
    <row r="38" spans="2:16" x14ac:dyDescent="0.2">
      <c r="B38" s="55"/>
      <c r="F38" s="60" t="s">
        <v>24</v>
      </c>
      <c r="G38" s="60"/>
      <c r="H38" s="60"/>
      <c r="I38" s="60"/>
      <c r="J38" s="60"/>
      <c r="K38" s="60"/>
      <c r="P38" s="56"/>
    </row>
    <row r="39" spans="2:16" x14ac:dyDescent="0.2">
      <c r="B39" s="55"/>
      <c r="F39" s="65"/>
      <c r="G39" s="65"/>
      <c r="H39" s="65"/>
      <c r="I39" s="65"/>
      <c r="J39" s="65"/>
      <c r="K39" s="65"/>
      <c r="P39" s="56"/>
    </row>
    <row r="40" spans="2:16" x14ac:dyDescent="0.2">
      <c r="B40" s="55"/>
      <c r="F40" s="98" t="s">
        <v>117</v>
      </c>
      <c r="G40" s="98"/>
      <c r="H40" s="98"/>
      <c r="I40" s="98"/>
      <c r="J40" s="98"/>
      <c r="K40" s="98"/>
      <c r="P40" s="56"/>
    </row>
    <row r="41" spans="2:16" x14ac:dyDescent="0.2">
      <c r="B41" s="55"/>
      <c r="F41" s="97" t="s">
        <v>113</v>
      </c>
      <c r="G41" s="97"/>
      <c r="H41" s="97"/>
      <c r="I41" s="97"/>
      <c r="J41" s="97"/>
      <c r="K41" s="97"/>
      <c r="P41" s="56"/>
    </row>
    <row r="42" spans="2:16" x14ac:dyDescent="0.2">
      <c r="B42" s="55"/>
      <c r="F42" s="66"/>
      <c r="G42" s="66"/>
      <c r="H42" s="66"/>
      <c r="I42" s="66"/>
      <c r="J42" s="66"/>
      <c r="K42" s="66"/>
      <c r="P42" s="56"/>
    </row>
    <row r="43" spans="2:16" x14ac:dyDescent="0.2">
      <c r="B43" s="55"/>
      <c r="F43" s="63" t="s">
        <v>25</v>
      </c>
      <c r="G43" s="63" t="s">
        <v>115</v>
      </c>
      <c r="H43" s="63" t="s">
        <v>11</v>
      </c>
      <c r="I43" s="63" t="s">
        <v>10</v>
      </c>
      <c r="J43" s="63" t="s">
        <v>11</v>
      </c>
      <c r="K43" s="63" t="s">
        <v>116</v>
      </c>
      <c r="M43" s="63" t="s">
        <v>12</v>
      </c>
      <c r="N43" s="63" t="s">
        <v>118</v>
      </c>
      <c r="P43" s="56"/>
    </row>
    <row r="44" spans="2:16" x14ac:dyDescent="0.2">
      <c r="B44" s="55"/>
      <c r="F44" s="61" t="s">
        <v>88</v>
      </c>
      <c r="G44" s="51">
        <v>685.92</v>
      </c>
      <c r="H44" s="69">
        <f>+G44/G$55</f>
        <v>0.39348324919687933</v>
      </c>
      <c r="I44" s="51">
        <v>631.92999999999995</v>
      </c>
      <c r="J44" s="69">
        <f>+I44/I$55</f>
        <v>0.3681310039089124</v>
      </c>
      <c r="K44" s="69">
        <f t="shared" ref="K44:K55" si="8">+IFERROR(G44/I44-1, "-")</f>
        <v>8.5436678113082198E-2</v>
      </c>
      <c r="M44" s="51">
        <v>534.28</v>
      </c>
      <c r="N44" s="69">
        <f t="shared" ref="N44:N55" si="9">+IFERROR(G44/M44-1, "-")</f>
        <v>0.28382121733922294</v>
      </c>
      <c r="P44" s="56"/>
    </row>
    <row r="45" spans="2:16" x14ac:dyDescent="0.2">
      <c r="B45" s="55"/>
      <c r="F45" s="61" t="s">
        <v>31</v>
      </c>
      <c r="G45" s="51">
        <v>238.48</v>
      </c>
      <c r="H45" s="69">
        <f t="shared" ref="H45:H54" si="10">+G45/G$55</f>
        <v>0.13680587425424506</v>
      </c>
      <c r="I45" s="51">
        <v>311.99</v>
      </c>
      <c r="J45" s="69">
        <f t="shared" ref="J45:J54" si="11">+I45/I$55</f>
        <v>0.18174986455705791</v>
      </c>
      <c r="K45" s="69">
        <f t="shared" si="8"/>
        <v>-0.23561652617071061</v>
      </c>
      <c r="M45" s="51">
        <v>309.20999999999998</v>
      </c>
      <c r="N45" s="69">
        <f t="shared" si="9"/>
        <v>-0.22874421913909637</v>
      </c>
      <c r="P45" s="56"/>
    </row>
    <row r="46" spans="2:16" x14ac:dyDescent="0.2">
      <c r="B46" s="55"/>
      <c r="F46" s="61" t="s">
        <v>28</v>
      </c>
      <c r="G46" s="51">
        <v>198.17</v>
      </c>
      <c r="H46" s="69">
        <f t="shared" si="10"/>
        <v>0.11368173474070675</v>
      </c>
      <c r="I46" s="51">
        <v>170.98</v>
      </c>
      <c r="J46" s="69">
        <f t="shared" si="11"/>
        <v>9.9604448354004158E-2</v>
      </c>
      <c r="K46" s="69">
        <f t="shared" si="8"/>
        <v>0.15902444730377829</v>
      </c>
      <c r="M46" s="51">
        <v>128.44999999999999</v>
      </c>
      <c r="N46" s="69">
        <f t="shared" si="9"/>
        <v>0.54277929155313354</v>
      </c>
      <c r="P46" s="56"/>
    </row>
    <row r="47" spans="2:16" x14ac:dyDescent="0.2">
      <c r="B47" s="55"/>
      <c r="F47" s="61" t="s">
        <v>127</v>
      </c>
      <c r="G47" s="51">
        <v>142.83000000000001</v>
      </c>
      <c r="H47" s="69">
        <f t="shared" si="10"/>
        <v>8.1935520881138146E-2</v>
      </c>
      <c r="I47" s="51">
        <v>128.16</v>
      </c>
      <c r="J47" s="69">
        <f t="shared" si="11"/>
        <v>7.4659644993854093E-2</v>
      </c>
      <c r="K47" s="69">
        <f t="shared" si="8"/>
        <v>0.11446629213483162</v>
      </c>
      <c r="M47" s="51">
        <v>236.48</v>
      </c>
      <c r="N47" s="69">
        <f t="shared" si="9"/>
        <v>-0.39601657645466837</v>
      </c>
      <c r="P47" s="56"/>
    </row>
    <row r="48" spans="2:16" x14ac:dyDescent="0.2">
      <c r="B48" s="55"/>
      <c r="F48" s="61" t="s">
        <v>75</v>
      </c>
      <c r="G48" s="51">
        <v>76.86</v>
      </c>
      <c r="H48" s="69">
        <f t="shared" si="10"/>
        <v>4.4091326296466275E-2</v>
      </c>
      <c r="I48" s="51">
        <v>78.78</v>
      </c>
      <c r="J48" s="69">
        <f t="shared" si="11"/>
        <v>4.5893311740135972E-2</v>
      </c>
      <c r="K48" s="69">
        <f t="shared" si="8"/>
        <v>-2.437166793602441E-2</v>
      </c>
      <c r="M48" s="51">
        <v>12.95</v>
      </c>
      <c r="N48" s="69">
        <f t="shared" si="9"/>
        <v>4.9351351351351358</v>
      </c>
      <c r="P48" s="56"/>
    </row>
    <row r="49" spans="2:16" x14ac:dyDescent="0.2">
      <c r="B49" s="55"/>
      <c r="F49" s="61" t="s">
        <v>89</v>
      </c>
      <c r="G49" s="51">
        <v>69.86</v>
      </c>
      <c r="H49" s="69">
        <f t="shared" si="10"/>
        <v>4.0075722808627812E-2</v>
      </c>
      <c r="I49" s="51">
        <v>136.74</v>
      </c>
      <c r="J49" s="69">
        <f t="shared" si="11"/>
        <v>7.9657926470502571E-2</v>
      </c>
      <c r="K49" s="69">
        <f t="shared" si="8"/>
        <v>-0.48910340792745355</v>
      </c>
      <c r="M49" s="51">
        <v>133.69</v>
      </c>
      <c r="N49" s="69">
        <f t="shared" si="9"/>
        <v>-0.47744782706260747</v>
      </c>
      <c r="P49" s="56"/>
    </row>
    <row r="50" spans="2:16" x14ac:dyDescent="0.2">
      <c r="B50" s="55"/>
      <c r="F50" s="61" t="s">
        <v>29</v>
      </c>
      <c r="G50" s="51">
        <v>61.75</v>
      </c>
      <c r="H50" s="69">
        <f t="shared" si="10"/>
        <v>3.54233593391464E-2</v>
      </c>
      <c r="I50" s="51">
        <v>24.81</v>
      </c>
      <c r="J50" s="69">
        <f t="shared" si="11"/>
        <v>1.4453072661497503E-2</v>
      </c>
      <c r="K50" s="69">
        <f t="shared" si="8"/>
        <v>1.4889157597742848</v>
      </c>
      <c r="M50" s="51">
        <v>18.86</v>
      </c>
      <c r="N50" s="69">
        <f t="shared" si="9"/>
        <v>2.2741251325556733</v>
      </c>
      <c r="P50" s="56"/>
    </row>
    <row r="51" spans="2:16" x14ac:dyDescent="0.2">
      <c r="B51" s="55"/>
      <c r="F51" s="61" t="s">
        <v>128</v>
      </c>
      <c r="G51" s="51">
        <v>35.4</v>
      </c>
      <c r="H51" s="69">
        <f t="shared" si="10"/>
        <v>2.0307480495640202E-2</v>
      </c>
      <c r="I51" s="51">
        <v>10.43</v>
      </c>
      <c r="J51" s="69">
        <f t="shared" si="11"/>
        <v>6.0759995106577577E-3</v>
      </c>
      <c r="K51" s="69">
        <f t="shared" si="8"/>
        <v>2.3940556088207097</v>
      </c>
      <c r="M51" s="51">
        <v>9.98</v>
      </c>
      <c r="N51" s="69">
        <f t="shared" si="9"/>
        <v>2.5470941883767533</v>
      </c>
      <c r="P51" s="56"/>
    </row>
    <row r="52" spans="2:16" x14ac:dyDescent="0.2">
      <c r="B52" s="55"/>
      <c r="F52" s="61" t="s">
        <v>34</v>
      </c>
      <c r="G52" s="51">
        <v>31.37</v>
      </c>
      <c r="H52" s="69">
        <f t="shared" si="10"/>
        <v>1.7995640201927492E-2</v>
      </c>
      <c r="I52" s="51">
        <v>23.71</v>
      </c>
      <c r="J52" s="69">
        <f t="shared" si="11"/>
        <v>1.381226734397847E-2</v>
      </c>
      <c r="K52" s="69">
        <f t="shared" si="8"/>
        <v>0.32307043441585837</v>
      </c>
      <c r="M52" s="51">
        <v>14.52</v>
      </c>
      <c r="N52" s="69">
        <f t="shared" si="9"/>
        <v>1.1604683195592287</v>
      </c>
      <c r="P52" s="56"/>
    </row>
    <row r="53" spans="2:16" x14ac:dyDescent="0.2">
      <c r="B53" s="55"/>
      <c r="F53" s="61" t="s">
        <v>92</v>
      </c>
      <c r="G53" s="51">
        <v>31.06</v>
      </c>
      <c r="H53" s="69">
        <f t="shared" si="10"/>
        <v>1.781780633318036E-2</v>
      </c>
      <c r="I53" s="51">
        <v>28.66</v>
      </c>
      <c r="J53" s="69">
        <f t="shared" si="11"/>
        <v>1.6695891272814126E-2</v>
      </c>
      <c r="K53" s="69">
        <f t="shared" si="8"/>
        <v>8.3740404745289654E-2</v>
      </c>
      <c r="M53" s="51">
        <v>59.82</v>
      </c>
      <c r="N53" s="69">
        <f t="shared" si="9"/>
        <v>-0.48077566031427621</v>
      </c>
      <c r="P53" s="56"/>
    </row>
    <row r="54" spans="2:16" x14ac:dyDescent="0.2">
      <c r="B54" s="55"/>
      <c r="F54" s="62" t="s">
        <v>18</v>
      </c>
      <c r="G54" s="51">
        <f>+G32-SUM(G44:G53)</f>
        <v>171.50000000000023</v>
      </c>
      <c r="H54" s="69">
        <f t="shared" si="10"/>
        <v>9.8382285452042362E-2</v>
      </c>
      <c r="I54" s="51">
        <f>+I32-SUM(I44:I53)</f>
        <v>170.39999999999986</v>
      </c>
      <c r="J54" s="69">
        <f t="shared" si="11"/>
        <v>9.9266569186584955E-2</v>
      </c>
      <c r="K54" s="69">
        <f t="shared" si="8"/>
        <v>6.4553990610349832E-3</v>
      </c>
      <c r="M54" s="51">
        <f>+M32-SUM(M44:M53)</f>
        <v>123.56999999999994</v>
      </c>
      <c r="N54" s="70">
        <f t="shared" si="9"/>
        <v>0.3878773165007714</v>
      </c>
      <c r="P54" s="56"/>
    </row>
    <row r="55" spans="2:16" x14ac:dyDescent="0.2">
      <c r="B55" s="55"/>
      <c r="F55" s="62" t="s">
        <v>21</v>
      </c>
      <c r="G55" s="64">
        <f>+SUM(G44:G54)</f>
        <v>1743.1999999999998</v>
      </c>
      <c r="H55" s="64"/>
      <c r="I55" s="64">
        <f>+SUM(I44:I54)</f>
        <v>1716.59</v>
      </c>
      <c r="J55" s="64"/>
      <c r="K55" s="70">
        <f t="shared" si="8"/>
        <v>1.5501663181074044E-2</v>
      </c>
      <c r="M55" s="64">
        <f>+SUM(M44:M54)</f>
        <v>1581.81</v>
      </c>
      <c r="N55" s="70">
        <f t="shared" si="9"/>
        <v>0.10202868865413661</v>
      </c>
      <c r="P55" s="56"/>
    </row>
    <row r="56" spans="2:16" x14ac:dyDescent="0.2">
      <c r="B56" s="55"/>
      <c r="F56" s="65"/>
      <c r="G56" s="65"/>
      <c r="H56" s="65"/>
      <c r="I56" s="65"/>
      <c r="J56" s="65"/>
      <c r="K56" s="65"/>
      <c r="P56" s="56"/>
    </row>
    <row r="57" spans="2:16" x14ac:dyDescent="0.2">
      <c r="B57" s="55"/>
      <c r="F57" s="65" t="s">
        <v>22</v>
      </c>
      <c r="G57" s="65"/>
      <c r="H57" s="65"/>
      <c r="I57" s="65"/>
      <c r="J57" s="65"/>
      <c r="K57" s="65"/>
      <c r="P57" s="56"/>
    </row>
    <row r="58" spans="2:16" x14ac:dyDescent="0.2">
      <c r="B58" s="55"/>
      <c r="F58" s="65" t="s">
        <v>23</v>
      </c>
      <c r="G58" s="65"/>
      <c r="H58" s="65"/>
      <c r="I58" s="65"/>
      <c r="J58" s="65"/>
      <c r="K58" s="65"/>
      <c r="P58" s="56"/>
    </row>
    <row r="59" spans="2:16" x14ac:dyDescent="0.2">
      <c r="B59" s="55"/>
      <c r="F59" s="65"/>
      <c r="G59" s="65"/>
      <c r="H59" s="65"/>
      <c r="I59" s="65"/>
      <c r="J59" s="65"/>
      <c r="K59" s="65"/>
      <c r="P59" s="56"/>
    </row>
    <row r="60" spans="2:16" x14ac:dyDescent="0.2">
      <c r="B60" s="55"/>
      <c r="F60" s="65"/>
      <c r="G60" s="65"/>
      <c r="H60" s="65"/>
      <c r="I60" s="65"/>
      <c r="J60" s="65"/>
      <c r="K60" s="65"/>
      <c r="P60" s="56"/>
    </row>
    <row r="61" spans="2:16" x14ac:dyDescent="0.2">
      <c r="B61" s="55"/>
      <c r="F61" s="60" t="s">
        <v>32</v>
      </c>
      <c r="G61" s="60"/>
      <c r="H61" s="60"/>
      <c r="I61" s="60"/>
      <c r="J61" s="60"/>
      <c r="K61" s="60"/>
      <c r="P61" s="56"/>
    </row>
    <row r="62" spans="2:16" x14ac:dyDescent="0.2">
      <c r="B62" s="55"/>
      <c r="F62" s="65"/>
      <c r="G62" s="65"/>
      <c r="H62" s="65"/>
      <c r="I62" s="65"/>
      <c r="J62" s="65"/>
      <c r="K62" s="65"/>
      <c r="P62" s="56"/>
    </row>
    <row r="63" spans="2:16" x14ac:dyDescent="0.2">
      <c r="B63" s="55"/>
      <c r="F63" s="98" t="s">
        <v>119</v>
      </c>
      <c r="G63" s="98"/>
      <c r="H63" s="98"/>
      <c r="I63" s="98"/>
      <c r="J63" s="98"/>
      <c r="K63" s="98"/>
      <c r="P63" s="56"/>
    </row>
    <row r="64" spans="2:16" x14ac:dyDescent="0.2">
      <c r="B64" s="55"/>
      <c r="F64" s="97" t="s">
        <v>113</v>
      </c>
      <c r="G64" s="97"/>
      <c r="H64" s="97"/>
      <c r="I64" s="97"/>
      <c r="J64" s="97"/>
      <c r="K64" s="97"/>
      <c r="P64" s="56"/>
    </row>
    <row r="65" spans="2:16" x14ac:dyDescent="0.2">
      <c r="B65" s="55"/>
      <c r="F65" s="66"/>
      <c r="G65" s="66"/>
      <c r="H65" s="66"/>
      <c r="I65" s="66"/>
      <c r="J65" s="66"/>
      <c r="K65" s="66"/>
      <c r="P65" s="56"/>
    </row>
    <row r="66" spans="2:16" x14ac:dyDescent="0.2">
      <c r="B66" s="55"/>
      <c r="F66" s="63" t="s">
        <v>9</v>
      </c>
      <c r="G66" s="63" t="s">
        <v>115</v>
      </c>
      <c r="H66" s="63" t="s">
        <v>11</v>
      </c>
      <c r="I66" s="63" t="s">
        <v>10</v>
      </c>
      <c r="J66" s="63" t="s">
        <v>11</v>
      </c>
      <c r="K66" s="63" t="s">
        <v>116</v>
      </c>
      <c r="M66" s="63" t="s">
        <v>12</v>
      </c>
      <c r="N66" s="63" t="s">
        <v>118</v>
      </c>
      <c r="P66" s="56"/>
    </row>
    <row r="67" spans="2:16" x14ac:dyDescent="0.2">
      <c r="B67" s="55"/>
      <c r="F67" s="62" t="s">
        <v>13</v>
      </c>
      <c r="G67" s="64">
        <f>+SUM(G68:G78)</f>
        <v>39.270000000000003</v>
      </c>
      <c r="H67" s="64"/>
      <c r="I67" s="64">
        <f>+SUM(I68:I78)</f>
        <v>50.83</v>
      </c>
      <c r="J67" s="64"/>
      <c r="K67" s="70">
        <f t="shared" ref="K67:K91" si="12">+IFERROR(G67/I67-1, "-")</f>
        <v>-0.22742474916387956</v>
      </c>
      <c r="M67" s="64">
        <f>+SUM(M68:M78)</f>
        <v>18.23</v>
      </c>
      <c r="N67" s="70">
        <f t="shared" ref="N67:N91" si="13">+IFERROR(G67/M67-1, "-")</f>
        <v>1.1541415249588591</v>
      </c>
      <c r="P67" s="56"/>
    </row>
    <row r="68" spans="2:16" x14ac:dyDescent="0.2">
      <c r="B68" s="55"/>
      <c r="F68" s="67" t="s">
        <v>131</v>
      </c>
      <c r="G68" s="51">
        <v>14</v>
      </c>
      <c r="H68" s="69">
        <f>+G68/G$67</f>
        <v>0.35650623885917998</v>
      </c>
      <c r="I68" s="51">
        <v>13.65</v>
      </c>
      <c r="J68" s="69">
        <f>+I68/I$67</f>
        <v>0.26854219948849106</v>
      </c>
      <c r="K68" s="69">
        <f t="shared" si="12"/>
        <v>2.564102564102555E-2</v>
      </c>
      <c r="M68" s="51">
        <v>3.59</v>
      </c>
      <c r="N68" s="69">
        <f t="shared" si="13"/>
        <v>2.8997214484679668</v>
      </c>
      <c r="P68" s="56"/>
    </row>
    <row r="69" spans="2:16" x14ac:dyDescent="0.2">
      <c r="B69" s="55"/>
      <c r="F69" s="67" t="s">
        <v>35</v>
      </c>
      <c r="G69" s="51">
        <v>11.23</v>
      </c>
      <c r="H69" s="69">
        <f t="shared" ref="H69:H78" si="14">+G69/G$67</f>
        <v>0.28596893302775656</v>
      </c>
      <c r="I69" s="51">
        <v>13.8</v>
      </c>
      <c r="J69" s="69">
        <f t="shared" ref="J69:J78" si="15">+I69/I$67</f>
        <v>0.27149321266968329</v>
      </c>
      <c r="K69" s="69">
        <f t="shared" si="12"/>
        <v>-0.18623188405797098</v>
      </c>
      <c r="M69" s="51">
        <v>9.07</v>
      </c>
      <c r="N69" s="69">
        <f t="shared" si="13"/>
        <v>0.23814773980154347</v>
      </c>
      <c r="P69" s="56"/>
    </row>
    <row r="70" spans="2:16" x14ac:dyDescent="0.2">
      <c r="B70" s="55"/>
      <c r="F70" s="67" t="s">
        <v>95</v>
      </c>
      <c r="G70" s="51">
        <v>7.64</v>
      </c>
      <c r="H70" s="69">
        <f t="shared" si="14"/>
        <v>0.19455054749172393</v>
      </c>
      <c r="I70" s="51">
        <v>19.66</v>
      </c>
      <c r="J70" s="69">
        <f t="shared" si="15"/>
        <v>0.38677946094825894</v>
      </c>
      <c r="K70" s="69">
        <f t="shared" si="12"/>
        <v>-0.61139369277721256</v>
      </c>
      <c r="M70" s="51">
        <v>2.4700000000000002</v>
      </c>
      <c r="N70" s="69">
        <f t="shared" si="13"/>
        <v>2.093117408906882</v>
      </c>
      <c r="P70" s="56"/>
    </row>
    <row r="71" spans="2:16" x14ac:dyDescent="0.2">
      <c r="B71" s="55"/>
      <c r="F71" s="67" t="s">
        <v>132</v>
      </c>
      <c r="G71" s="51">
        <v>2.0499999999999998</v>
      </c>
      <c r="H71" s="69">
        <f t="shared" si="14"/>
        <v>5.2202699261522781E-2</v>
      </c>
      <c r="I71" s="51">
        <v>0</v>
      </c>
      <c r="J71" s="69">
        <f t="shared" si="15"/>
        <v>0</v>
      </c>
      <c r="K71" s="69" t="str">
        <f t="shared" si="12"/>
        <v>-</v>
      </c>
      <c r="M71" s="51">
        <v>0</v>
      </c>
      <c r="N71" s="69" t="str">
        <f t="shared" si="13"/>
        <v>-</v>
      </c>
      <c r="P71" s="56"/>
    </row>
    <row r="72" spans="2:16" x14ac:dyDescent="0.2">
      <c r="B72" s="55"/>
      <c r="F72" s="67" t="s">
        <v>133</v>
      </c>
      <c r="G72" s="51">
        <v>0.82</v>
      </c>
      <c r="H72" s="69">
        <f t="shared" si="14"/>
        <v>2.0881079704609114E-2</v>
      </c>
      <c r="I72" s="51">
        <v>0.28999999999999998</v>
      </c>
      <c r="J72" s="69">
        <f t="shared" si="15"/>
        <v>5.7052921503049376E-3</v>
      </c>
      <c r="K72" s="69">
        <f t="shared" si="12"/>
        <v>1.8275862068965516</v>
      </c>
      <c r="M72" s="51">
        <v>0.02</v>
      </c>
      <c r="N72" s="69">
        <f t="shared" si="13"/>
        <v>40</v>
      </c>
      <c r="P72" s="56"/>
    </row>
    <row r="73" spans="2:16" x14ac:dyDescent="0.2">
      <c r="B73" s="55"/>
      <c r="F73" s="67" t="s">
        <v>134</v>
      </c>
      <c r="G73" s="51">
        <v>0.73</v>
      </c>
      <c r="H73" s="69">
        <f t="shared" si="14"/>
        <v>1.8589253883371529E-2</v>
      </c>
      <c r="I73" s="51">
        <v>0.14000000000000001</v>
      </c>
      <c r="J73" s="69">
        <f t="shared" si="15"/>
        <v>2.7542789691127291E-3</v>
      </c>
      <c r="K73" s="69">
        <f t="shared" si="12"/>
        <v>4.2142857142857135</v>
      </c>
      <c r="M73" s="51">
        <v>0.5</v>
      </c>
      <c r="N73" s="69">
        <f t="shared" si="13"/>
        <v>0.45999999999999996</v>
      </c>
      <c r="P73" s="56"/>
    </row>
    <row r="74" spans="2:16" x14ac:dyDescent="0.2">
      <c r="B74" s="55"/>
      <c r="F74" s="67" t="s">
        <v>135</v>
      </c>
      <c r="G74" s="51">
        <v>0.43</v>
      </c>
      <c r="H74" s="69">
        <f t="shared" si="14"/>
        <v>1.0949834479246244E-2</v>
      </c>
      <c r="I74" s="51">
        <v>0</v>
      </c>
      <c r="J74" s="69">
        <f t="shared" si="15"/>
        <v>0</v>
      </c>
      <c r="K74" s="69" t="str">
        <f t="shared" si="12"/>
        <v>-</v>
      </c>
      <c r="M74" s="51">
        <v>0</v>
      </c>
      <c r="N74" s="69" t="str">
        <f t="shared" si="13"/>
        <v>-</v>
      </c>
      <c r="P74" s="56"/>
    </row>
    <row r="75" spans="2:16" x14ac:dyDescent="0.2">
      <c r="B75" s="55"/>
      <c r="F75" s="67" t="s">
        <v>136</v>
      </c>
      <c r="G75" s="51">
        <v>0.21</v>
      </c>
      <c r="H75" s="69">
        <f t="shared" si="14"/>
        <v>5.3475935828877002E-3</v>
      </c>
      <c r="I75" s="51">
        <v>0.01</v>
      </c>
      <c r="J75" s="69">
        <f t="shared" si="15"/>
        <v>1.9673421207948064E-4</v>
      </c>
      <c r="K75" s="69">
        <f t="shared" si="12"/>
        <v>20</v>
      </c>
      <c r="M75" s="51">
        <v>0.21</v>
      </c>
      <c r="N75" s="69">
        <f t="shared" si="13"/>
        <v>0</v>
      </c>
      <c r="P75" s="56"/>
    </row>
    <row r="76" spans="2:16" x14ac:dyDescent="0.2">
      <c r="B76" s="55"/>
      <c r="F76" s="67" t="s">
        <v>137</v>
      </c>
      <c r="G76" s="51">
        <v>0.21</v>
      </c>
      <c r="H76" s="69">
        <f t="shared" si="14"/>
        <v>5.3475935828877002E-3</v>
      </c>
      <c r="I76" s="51">
        <v>0.08</v>
      </c>
      <c r="J76" s="69">
        <f t="shared" si="15"/>
        <v>1.5738736966358451E-3</v>
      </c>
      <c r="K76" s="69">
        <f t="shared" si="12"/>
        <v>1.625</v>
      </c>
      <c r="M76" s="51">
        <v>0</v>
      </c>
      <c r="N76" s="69" t="str">
        <f t="shared" si="13"/>
        <v>-</v>
      </c>
      <c r="P76" s="56"/>
    </row>
    <row r="77" spans="2:16" x14ac:dyDescent="0.2">
      <c r="B77" s="55"/>
      <c r="F77" s="67" t="s">
        <v>138</v>
      </c>
      <c r="G77" s="51">
        <v>0.16</v>
      </c>
      <c r="H77" s="69">
        <f t="shared" si="14"/>
        <v>4.0743570155334858E-3</v>
      </c>
      <c r="I77" s="51">
        <v>0</v>
      </c>
      <c r="J77" s="69">
        <f t="shared" si="15"/>
        <v>0</v>
      </c>
      <c r="K77" s="69" t="str">
        <f t="shared" si="12"/>
        <v>-</v>
      </c>
      <c r="M77" s="51">
        <v>0</v>
      </c>
      <c r="N77" s="69" t="str">
        <f t="shared" si="13"/>
        <v>-</v>
      </c>
      <c r="P77" s="56"/>
    </row>
    <row r="78" spans="2:16" x14ac:dyDescent="0.2">
      <c r="B78" s="55"/>
      <c r="F78" s="67" t="s">
        <v>18</v>
      </c>
      <c r="G78" s="51">
        <f>+G15-SUM(G68:G77)</f>
        <v>1.7900000000000134</v>
      </c>
      <c r="H78" s="69">
        <f t="shared" si="14"/>
        <v>4.558186911128121E-2</v>
      </c>
      <c r="I78" s="51">
        <f>+I15-SUM(I68:I77)</f>
        <v>3.2000000000000028</v>
      </c>
      <c r="J78" s="69">
        <f t="shared" si="15"/>
        <v>6.2954947865433861E-2</v>
      </c>
      <c r="K78" s="69">
        <f t="shared" si="12"/>
        <v>-0.44062499999999627</v>
      </c>
      <c r="M78" s="51">
        <f>+M15-SUM(M68:M77)</f>
        <v>2.3699999999999992</v>
      </c>
      <c r="N78" s="69">
        <f t="shared" si="13"/>
        <v>-0.2447257383966186</v>
      </c>
      <c r="P78" s="56"/>
    </row>
    <row r="79" spans="2:16" x14ac:dyDescent="0.2">
      <c r="B79" s="55"/>
      <c r="F79" s="62" t="s">
        <v>19</v>
      </c>
      <c r="G79" s="64">
        <f>+SUM(G80:G90)</f>
        <v>1703.9299999999998</v>
      </c>
      <c r="H79" s="64"/>
      <c r="I79" s="64">
        <f>+SUM(I80:I90)</f>
        <v>1665.76</v>
      </c>
      <c r="J79" s="64"/>
      <c r="K79" s="70">
        <f t="shared" si="12"/>
        <v>2.2914465469215051E-2</v>
      </c>
      <c r="M79" s="64">
        <f>+SUM(M80:M90)</f>
        <v>1563.5500000000002</v>
      </c>
      <c r="N79" s="70">
        <f t="shared" si="13"/>
        <v>8.9782865914105559E-2</v>
      </c>
      <c r="P79" s="56"/>
    </row>
    <row r="80" spans="2:16" x14ac:dyDescent="0.2">
      <c r="B80" s="55"/>
      <c r="F80" s="67" t="s">
        <v>139</v>
      </c>
      <c r="G80" s="51">
        <v>926.59</v>
      </c>
      <c r="H80" s="69">
        <f>+G80/G$79</f>
        <v>0.54379581320828918</v>
      </c>
      <c r="I80" s="51">
        <v>977.99</v>
      </c>
      <c r="J80" s="69">
        <f>+I80/I$79</f>
        <v>0.58711338968398807</v>
      </c>
      <c r="K80" s="69">
        <f t="shared" si="12"/>
        <v>-5.2556774609147316E-2</v>
      </c>
      <c r="M80" s="51">
        <v>984.21</v>
      </c>
      <c r="N80" s="69">
        <f t="shared" si="13"/>
        <v>-5.8544416333912497E-2</v>
      </c>
      <c r="P80" s="56"/>
    </row>
    <row r="81" spans="2:16" x14ac:dyDescent="0.2">
      <c r="B81" s="55"/>
      <c r="F81" s="67" t="s">
        <v>140</v>
      </c>
      <c r="G81" s="51">
        <v>509.42</v>
      </c>
      <c r="H81" s="69">
        <f t="shared" ref="H81:H90" si="16">+G81/G$79</f>
        <v>0.29896768059720769</v>
      </c>
      <c r="I81" s="51">
        <v>253.36</v>
      </c>
      <c r="J81" s="69">
        <f t="shared" ref="J81:J90" si="17">+I81/I$79</f>
        <v>0.15209874171549323</v>
      </c>
      <c r="K81" s="69">
        <f t="shared" si="12"/>
        <v>1.0106567729712661</v>
      </c>
      <c r="M81" s="51">
        <v>239.28</v>
      </c>
      <c r="N81" s="69">
        <f t="shared" si="13"/>
        <v>1.1289702440655298</v>
      </c>
      <c r="P81" s="56"/>
    </row>
    <row r="82" spans="2:16" x14ac:dyDescent="0.2">
      <c r="B82" s="55"/>
      <c r="F82" s="67" t="s">
        <v>141</v>
      </c>
      <c r="G82" s="51">
        <v>259.11</v>
      </c>
      <c r="H82" s="69">
        <f t="shared" si="16"/>
        <v>0.15206610600200715</v>
      </c>
      <c r="I82" s="51">
        <v>423.21</v>
      </c>
      <c r="J82" s="69">
        <f t="shared" si="17"/>
        <v>0.25406421093074633</v>
      </c>
      <c r="K82" s="69">
        <f t="shared" si="12"/>
        <v>-0.38775076203303316</v>
      </c>
      <c r="M82" s="51">
        <v>333.16</v>
      </c>
      <c r="N82" s="69">
        <f t="shared" si="13"/>
        <v>-0.22226557810061232</v>
      </c>
      <c r="P82" s="56"/>
    </row>
    <row r="83" spans="2:16" x14ac:dyDescent="0.2">
      <c r="B83" s="55"/>
      <c r="F83" s="67" t="s">
        <v>142</v>
      </c>
      <c r="G83" s="51">
        <v>8.4</v>
      </c>
      <c r="H83" s="69">
        <f t="shared" si="16"/>
        <v>4.9297799792244997E-3</v>
      </c>
      <c r="I83" s="51">
        <v>9.58</v>
      </c>
      <c r="J83" s="69">
        <f t="shared" si="17"/>
        <v>5.7511286139659973E-3</v>
      </c>
      <c r="K83" s="69">
        <f t="shared" si="12"/>
        <v>-0.12317327766179542</v>
      </c>
      <c r="M83" s="51">
        <v>4.8899999999999997</v>
      </c>
      <c r="N83" s="69">
        <f t="shared" si="13"/>
        <v>0.71779141104294486</v>
      </c>
      <c r="P83" s="56"/>
    </row>
    <row r="84" spans="2:16" x14ac:dyDescent="0.2">
      <c r="B84" s="55"/>
      <c r="F84" s="67" t="s">
        <v>143</v>
      </c>
      <c r="G84" s="51">
        <v>0.4</v>
      </c>
      <c r="H84" s="69">
        <f t="shared" si="16"/>
        <v>2.3475142758211902E-4</v>
      </c>
      <c r="I84" s="51">
        <v>0</v>
      </c>
      <c r="J84" s="69">
        <f t="shared" si="17"/>
        <v>0</v>
      </c>
      <c r="K84" s="69" t="str">
        <f t="shared" si="12"/>
        <v>-</v>
      </c>
      <c r="M84" s="51">
        <v>0</v>
      </c>
      <c r="N84" s="69" t="str">
        <f t="shared" si="13"/>
        <v>-</v>
      </c>
      <c r="P84" s="56"/>
    </row>
    <row r="85" spans="2:16" x14ac:dyDescent="0.2">
      <c r="B85" s="55"/>
      <c r="F85" s="67" t="s">
        <v>144</v>
      </c>
      <c r="G85" s="51">
        <v>0</v>
      </c>
      <c r="H85" s="69">
        <f t="shared" si="16"/>
        <v>0</v>
      </c>
      <c r="I85" s="51">
        <v>0.79</v>
      </c>
      <c r="J85" s="69">
        <f t="shared" si="17"/>
        <v>4.7425799635001444E-4</v>
      </c>
      <c r="K85" s="69">
        <f t="shared" si="12"/>
        <v>-1</v>
      </c>
      <c r="M85" s="51">
        <v>1.99</v>
      </c>
      <c r="N85" s="69">
        <f t="shared" si="13"/>
        <v>-1</v>
      </c>
      <c r="P85" s="56"/>
    </row>
    <row r="86" spans="2:16" x14ac:dyDescent="0.2">
      <c r="B86" s="55"/>
      <c r="F86" s="67" t="s">
        <v>145</v>
      </c>
      <c r="G86" s="51">
        <v>0</v>
      </c>
      <c r="H86" s="69">
        <f t="shared" si="16"/>
        <v>0</v>
      </c>
      <c r="I86" s="51">
        <v>0.54</v>
      </c>
      <c r="J86" s="69">
        <f t="shared" si="17"/>
        <v>3.2417635193545292E-4</v>
      </c>
      <c r="K86" s="69">
        <f t="shared" si="12"/>
        <v>-1</v>
      </c>
      <c r="M86" s="51">
        <v>0</v>
      </c>
      <c r="N86" s="69" t="str">
        <f t="shared" si="13"/>
        <v>-</v>
      </c>
      <c r="P86" s="56"/>
    </row>
    <row r="87" spans="2:16" x14ac:dyDescent="0.2">
      <c r="B87" s="55"/>
      <c r="F87" s="67" t="s">
        <v>146</v>
      </c>
      <c r="G87" s="51">
        <v>0</v>
      </c>
      <c r="H87" s="69">
        <f t="shared" si="16"/>
        <v>0</v>
      </c>
      <c r="I87" s="51">
        <v>0.11</v>
      </c>
      <c r="J87" s="69">
        <f t="shared" si="17"/>
        <v>6.6035923542407074E-5</v>
      </c>
      <c r="K87" s="69">
        <f t="shared" si="12"/>
        <v>-1</v>
      </c>
      <c r="M87" s="51">
        <v>0.02</v>
      </c>
      <c r="N87" s="69">
        <f t="shared" si="13"/>
        <v>-1</v>
      </c>
      <c r="P87" s="56"/>
    </row>
    <row r="88" spans="2:16" x14ac:dyDescent="0.2">
      <c r="B88" s="55"/>
      <c r="F88" s="67"/>
      <c r="G88" s="51"/>
      <c r="H88" s="69">
        <f t="shared" si="16"/>
        <v>0</v>
      </c>
      <c r="I88" s="51"/>
      <c r="J88" s="69">
        <f t="shared" si="17"/>
        <v>0</v>
      </c>
      <c r="K88" s="69" t="str">
        <f t="shared" si="12"/>
        <v>-</v>
      </c>
      <c r="M88" s="51"/>
      <c r="N88" s="69" t="str">
        <f t="shared" si="13"/>
        <v>-</v>
      </c>
      <c r="P88" s="56"/>
    </row>
    <row r="89" spans="2:16" x14ac:dyDescent="0.2">
      <c r="B89" s="55"/>
      <c r="F89" s="67"/>
      <c r="G89" s="51"/>
      <c r="H89" s="69">
        <f t="shared" si="16"/>
        <v>0</v>
      </c>
      <c r="I89" s="51"/>
      <c r="J89" s="69">
        <f t="shared" si="17"/>
        <v>0</v>
      </c>
      <c r="K89" s="69" t="str">
        <f t="shared" si="12"/>
        <v>-</v>
      </c>
      <c r="M89" s="51"/>
      <c r="N89" s="69" t="str">
        <f t="shared" si="13"/>
        <v>-</v>
      </c>
      <c r="P89" s="56"/>
    </row>
    <row r="90" spans="2:16" x14ac:dyDescent="0.2">
      <c r="B90" s="55"/>
      <c r="F90" s="67" t="s">
        <v>18</v>
      </c>
      <c r="G90" s="51">
        <f>+G27-SUM(G80:G89)</f>
        <v>9.9999999997635314E-3</v>
      </c>
      <c r="H90" s="69">
        <f t="shared" si="16"/>
        <v>5.8687856894141971E-6</v>
      </c>
      <c r="I90" s="51">
        <f>+I27-SUM(I80:I89)</f>
        <v>0.18000000000029104</v>
      </c>
      <c r="J90" s="69">
        <f t="shared" si="17"/>
        <v>1.0805878397865901E-4</v>
      </c>
      <c r="K90" s="69">
        <f t="shared" si="12"/>
        <v>-0.94444444444584796</v>
      </c>
      <c r="M90" s="51"/>
      <c r="N90" s="69" t="str">
        <f t="shared" si="13"/>
        <v>-</v>
      </c>
      <c r="P90" s="56"/>
    </row>
    <row r="91" spans="2:16" x14ac:dyDescent="0.2">
      <c r="B91" s="55"/>
      <c r="F91" s="62" t="s">
        <v>21</v>
      </c>
      <c r="G91" s="64">
        <f>+G79+G67</f>
        <v>1743.1999999999998</v>
      </c>
      <c r="H91" s="64"/>
      <c r="I91" s="64">
        <f>+I79+I67</f>
        <v>1716.59</v>
      </c>
      <c r="J91" s="64"/>
      <c r="K91" s="70">
        <f t="shared" si="12"/>
        <v>1.5501663181074044E-2</v>
      </c>
      <c r="M91" s="64">
        <f>+M79+M67</f>
        <v>1581.7800000000002</v>
      </c>
      <c r="N91" s="70">
        <f t="shared" si="13"/>
        <v>0.10204958970273981</v>
      </c>
      <c r="P91" s="56"/>
    </row>
    <row r="92" spans="2:16" x14ac:dyDescent="0.2">
      <c r="B92" s="55"/>
      <c r="F92" s="65"/>
      <c r="G92" s="65"/>
      <c r="H92" s="65"/>
      <c r="I92" s="65"/>
      <c r="J92" s="65"/>
      <c r="K92" s="65"/>
      <c r="P92" s="56"/>
    </row>
    <row r="93" spans="2:16" x14ac:dyDescent="0.2">
      <c r="B93" s="55"/>
      <c r="F93" s="65" t="s">
        <v>22</v>
      </c>
      <c r="G93" s="65"/>
      <c r="H93" s="65"/>
      <c r="I93" s="65"/>
      <c r="J93" s="65"/>
      <c r="K93" s="65"/>
      <c r="P93" s="56"/>
    </row>
    <row r="94" spans="2:16" x14ac:dyDescent="0.2">
      <c r="B94" s="55"/>
      <c r="F94" s="65" t="s">
        <v>23</v>
      </c>
      <c r="G94" s="65"/>
      <c r="H94" s="65"/>
      <c r="I94" s="65"/>
      <c r="J94" s="65"/>
      <c r="K94" s="65"/>
      <c r="P94" s="56"/>
    </row>
    <row r="95" spans="2:16" x14ac:dyDescent="0.2">
      <c r="B95" s="55"/>
      <c r="P95" s="56"/>
    </row>
    <row r="96" spans="2:16" x14ac:dyDescent="0.2"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9"/>
    </row>
  </sheetData>
  <mergeCells count="7">
    <mergeCell ref="F64:K64"/>
    <mergeCell ref="F40:K40"/>
    <mergeCell ref="F41:K41"/>
    <mergeCell ref="F63:K63"/>
    <mergeCell ref="B2:P3"/>
    <mergeCell ref="F11:K11"/>
    <mergeCell ref="F12:K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showGridLines="0" workbookViewId="0">
      <selection activeCell="C7" sqref="C7"/>
    </sheetView>
  </sheetViews>
  <sheetFormatPr defaultColWidth="8.85546875" defaultRowHeight="11.25" x14ac:dyDescent="0.2"/>
  <cols>
    <col min="1" max="1" width="158" style="27" customWidth="1"/>
    <col min="2" max="3" width="15" style="27" bestFit="1" customWidth="1"/>
    <col min="4" max="4" width="11.28515625" style="27" bestFit="1" customWidth="1"/>
    <col min="5" max="16384" width="8.85546875" style="27"/>
  </cols>
  <sheetData>
    <row r="1" spans="1:4" x14ac:dyDescent="0.2">
      <c r="A1" s="100" t="s">
        <v>36</v>
      </c>
      <c r="B1" s="100"/>
      <c r="C1" s="100"/>
      <c r="D1" s="100"/>
    </row>
    <row r="3" spans="1:4" x14ac:dyDescent="0.2">
      <c r="A3" s="101" t="s">
        <v>37</v>
      </c>
      <c r="B3" s="101"/>
      <c r="C3" s="101"/>
      <c r="D3" s="101"/>
    </row>
    <row r="4" spans="1:4" x14ac:dyDescent="0.2">
      <c r="A4" s="101" t="s">
        <v>38</v>
      </c>
      <c r="B4" s="101"/>
      <c r="C4" s="101"/>
      <c r="D4" s="101"/>
    </row>
    <row r="5" spans="1:4" x14ac:dyDescent="0.2">
      <c r="A5" s="41" t="s">
        <v>39</v>
      </c>
      <c r="B5" s="39"/>
      <c r="C5" s="39"/>
      <c r="D5" s="40"/>
    </row>
    <row r="6" spans="1:4" x14ac:dyDescent="0.2">
      <c r="A6" s="41" t="s">
        <v>40</v>
      </c>
      <c r="B6" s="39"/>
      <c r="C6" s="39"/>
      <c r="D6" s="40"/>
    </row>
    <row r="7" spans="1:4" x14ac:dyDescent="0.2">
      <c r="A7" s="41" t="s">
        <v>41</v>
      </c>
      <c r="B7" s="39"/>
      <c r="C7" s="39"/>
      <c r="D7" s="40"/>
    </row>
    <row r="8" spans="1:4" x14ac:dyDescent="0.2">
      <c r="A8" s="41"/>
      <c r="B8" s="39"/>
      <c r="C8" s="39"/>
      <c r="D8" s="40"/>
    </row>
    <row r="9" spans="1:4" x14ac:dyDescent="0.2">
      <c r="A9" s="41"/>
      <c r="B9" s="39"/>
      <c r="C9" s="39"/>
      <c r="D9" s="40"/>
    </row>
    <row r="10" spans="1:4" x14ac:dyDescent="0.2">
      <c r="A10" s="42" t="s">
        <v>42</v>
      </c>
      <c r="B10" s="39"/>
      <c r="C10" s="39"/>
      <c r="D10" s="40"/>
    </row>
    <row r="11" spans="1:4" x14ac:dyDescent="0.2">
      <c r="A11" s="43" t="s">
        <v>43</v>
      </c>
      <c r="B11" s="44">
        <v>69091780</v>
      </c>
      <c r="C11" s="45">
        <v>0</v>
      </c>
      <c r="D11" s="45" t="s">
        <v>44</v>
      </c>
    </row>
    <row r="12" spans="1:4" x14ac:dyDescent="0.2">
      <c r="A12" s="46" t="s">
        <v>45</v>
      </c>
      <c r="B12" s="47" t="s">
        <v>46</v>
      </c>
      <c r="C12" s="48" t="s">
        <v>47</v>
      </c>
      <c r="D12" s="46" t="s">
        <v>48</v>
      </c>
    </row>
    <row r="13" spans="1:4" ht="22.5" x14ac:dyDescent="0.2">
      <c r="A13" s="43" t="s">
        <v>49</v>
      </c>
      <c r="B13" s="44">
        <v>39813547</v>
      </c>
      <c r="C13" s="45">
        <v>0</v>
      </c>
      <c r="D13" s="45" t="s">
        <v>50</v>
      </c>
    </row>
    <row r="14" spans="1:4" x14ac:dyDescent="0.2">
      <c r="A14" s="43" t="s">
        <v>51</v>
      </c>
      <c r="B14" s="49">
        <v>29278233</v>
      </c>
      <c r="C14" s="50">
        <v>0</v>
      </c>
      <c r="D14" s="50" t="s">
        <v>50</v>
      </c>
    </row>
    <row r="17" spans="1:4" x14ac:dyDescent="0.2">
      <c r="A17" s="42" t="s">
        <v>52</v>
      </c>
      <c r="B17" s="39"/>
      <c r="C17" s="39"/>
      <c r="D17" s="40"/>
    </row>
    <row r="18" spans="1:4" ht="12" thickBot="1" x14ac:dyDescent="0.25">
      <c r="A18" s="31" t="s">
        <v>43</v>
      </c>
      <c r="B18" s="33">
        <v>15125613</v>
      </c>
      <c r="C18" s="33">
        <v>5768788</v>
      </c>
      <c r="D18" s="32" t="s">
        <v>53</v>
      </c>
    </row>
    <row r="19" spans="1:4" ht="12" thickBot="1" x14ac:dyDescent="0.25">
      <c r="A19" s="37" t="s">
        <v>45</v>
      </c>
      <c r="B19" s="38" t="s">
        <v>46</v>
      </c>
      <c r="C19" s="34" t="s">
        <v>47</v>
      </c>
      <c r="D19" s="37" t="s">
        <v>48</v>
      </c>
    </row>
    <row r="20" spans="1:4" ht="12" thickBot="1" x14ac:dyDescent="0.25">
      <c r="A20" s="28" t="s">
        <v>54</v>
      </c>
      <c r="B20" s="29">
        <v>3945422</v>
      </c>
      <c r="C20" s="29">
        <v>483787</v>
      </c>
      <c r="D20" s="30" t="s">
        <v>55</v>
      </c>
    </row>
    <row r="21" spans="1:4" ht="12" thickBot="1" x14ac:dyDescent="0.25">
      <c r="A21" s="28" t="s">
        <v>56</v>
      </c>
      <c r="B21" s="35">
        <v>0</v>
      </c>
      <c r="C21" s="35">
        <v>0</v>
      </c>
      <c r="D21" s="35" t="s">
        <v>50</v>
      </c>
    </row>
    <row r="22" spans="1:4" ht="12" thickBot="1" x14ac:dyDescent="0.25">
      <c r="A22" s="28" t="s">
        <v>57</v>
      </c>
      <c r="B22" s="36">
        <v>883281</v>
      </c>
      <c r="C22" s="36">
        <v>882297</v>
      </c>
      <c r="D22" s="35" t="s">
        <v>58</v>
      </c>
    </row>
    <row r="23" spans="1:4" ht="12" thickBot="1" x14ac:dyDescent="0.25">
      <c r="A23" s="28" t="s">
        <v>59</v>
      </c>
      <c r="B23" s="35">
        <v>0</v>
      </c>
      <c r="C23" s="35">
        <v>0</v>
      </c>
      <c r="D23" s="35" t="s">
        <v>50</v>
      </c>
    </row>
    <row r="24" spans="1:4" ht="23.25" thickBot="1" x14ac:dyDescent="0.25">
      <c r="A24" s="28" t="s">
        <v>60</v>
      </c>
      <c r="B24" s="35">
        <v>0</v>
      </c>
      <c r="C24" s="35"/>
      <c r="D24" s="35" t="s">
        <v>50</v>
      </c>
    </row>
    <row r="25" spans="1:4" ht="12" thickBot="1" x14ac:dyDescent="0.25">
      <c r="A25" s="28" t="s">
        <v>61</v>
      </c>
      <c r="B25" s="36">
        <v>8523</v>
      </c>
      <c r="C25" s="35"/>
      <c r="D25" s="35"/>
    </row>
    <row r="26" spans="1:4" ht="23.25" thickBot="1" x14ac:dyDescent="0.25">
      <c r="A26" s="28" t="s">
        <v>49</v>
      </c>
      <c r="B26" s="36">
        <v>1513510</v>
      </c>
      <c r="C26" s="36">
        <v>1361910</v>
      </c>
      <c r="D26" s="35" t="s">
        <v>62</v>
      </c>
    </row>
    <row r="27" spans="1:4" ht="12" thickBot="1" x14ac:dyDescent="0.25">
      <c r="A27" s="28" t="s">
        <v>51</v>
      </c>
      <c r="B27" s="36">
        <v>1532948</v>
      </c>
      <c r="C27" s="36">
        <v>1505718</v>
      </c>
      <c r="D27" s="35" t="s">
        <v>63</v>
      </c>
    </row>
    <row r="28" spans="1:4" ht="12" thickBot="1" x14ac:dyDescent="0.25">
      <c r="A28" s="28" t="s">
        <v>64</v>
      </c>
      <c r="B28" s="36">
        <v>5399650</v>
      </c>
      <c r="C28" s="35">
        <v>0</v>
      </c>
      <c r="D28" s="35" t="s">
        <v>50</v>
      </c>
    </row>
    <row r="29" spans="1:4" ht="12" thickBot="1" x14ac:dyDescent="0.25">
      <c r="A29" s="28" t="s">
        <v>65</v>
      </c>
      <c r="B29" s="36">
        <v>1410519</v>
      </c>
      <c r="C29" s="36">
        <v>1306085</v>
      </c>
      <c r="D29" s="35" t="s">
        <v>66</v>
      </c>
    </row>
    <row r="30" spans="1:4" ht="23.25" thickBot="1" x14ac:dyDescent="0.25">
      <c r="A30" s="28" t="s">
        <v>67</v>
      </c>
      <c r="B30" s="36">
        <v>215880</v>
      </c>
      <c r="C30" s="36">
        <v>114495</v>
      </c>
      <c r="D30" s="35" t="s">
        <v>68</v>
      </c>
    </row>
    <row r="31" spans="1:4" ht="23.25" thickBot="1" x14ac:dyDescent="0.25">
      <c r="A31" s="28" t="s">
        <v>69</v>
      </c>
      <c r="B31" s="36">
        <v>215880</v>
      </c>
      <c r="C31" s="36">
        <v>114495</v>
      </c>
      <c r="D31" s="35" t="s">
        <v>68</v>
      </c>
    </row>
  </sheetData>
  <mergeCells count="3">
    <mergeCell ref="A1:D1"/>
    <mergeCell ref="A3:D3"/>
    <mergeCell ref="A4:D4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6"/>
  <sheetViews>
    <sheetView topLeftCell="E31" zoomScale="130" zoomScaleNormal="130" workbookViewId="0">
      <selection activeCell="F70" sqref="F70"/>
    </sheetView>
  </sheetViews>
  <sheetFormatPr defaultColWidth="0" defaultRowHeight="12" x14ac:dyDescent="0.2"/>
  <cols>
    <col min="1" max="1" width="11.7109375" style="23" customWidth="1"/>
    <col min="2" max="4" width="12.7109375" style="23" customWidth="1"/>
    <col min="5" max="5" width="4.28515625" style="23" customWidth="1"/>
    <col min="6" max="6" width="23.85546875" style="23" customWidth="1"/>
    <col min="7" max="16" width="12.7109375" style="23" customWidth="1"/>
    <col min="17" max="17" width="11.7109375" style="23" customWidth="1"/>
    <col min="18" max="20" width="0" style="23" hidden="1" customWidth="1"/>
    <col min="21" max="16384" width="11.42578125" style="23" hidden="1"/>
  </cols>
  <sheetData>
    <row r="1" spans="2:16" ht="9" customHeight="1" x14ac:dyDescent="0.25">
      <c r="C1" s="24"/>
      <c r="D1" s="24"/>
    </row>
    <row r="2" spans="2:16" x14ac:dyDescent="0.2">
      <c r="B2" s="99" t="s">
        <v>122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2:16" x14ac:dyDescent="0.2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">
      <c r="B4" s="25"/>
      <c r="G4" s="25"/>
      <c r="L4" s="25"/>
      <c r="M4" s="25"/>
    </row>
    <row r="5" spans="2:16" x14ac:dyDescent="0.2">
      <c r="B5" s="25"/>
      <c r="G5" s="25"/>
      <c r="L5" s="25"/>
      <c r="M5" s="25"/>
    </row>
    <row r="6" spans="2:16" x14ac:dyDescent="0.2">
      <c r="B6" s="26"/>
    </row>
    <row r="7" spans="2:16" x14ac:dyDescent="0.2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6" x14ac:dyDescent="0.2">
      <c r="B8" s="55"/>
      <c r="I8" s="60"/>
      <c r="J8" s="60"/>
      <c r="K8" s="60"/>
      <c r="L8" s="60"/>
      <c r="M8" s="60"/>
      <c r="N8" s="60"/>
      <c r="O8" s="60"/>
      <c r="P8" s="56"/>
    </row>
    <row r="9" spans="2:16" x14ac:dyDescent="0.2">
      <c r="B9" s="55"/>
      <c r="F9" s="60" t="s">
        <v>8</v>
      </c>
      <c r="G9" s="60"/>
      <c r="H9" s="60"/>
      <c r="I9" s="60"/>
      <c r="J9" s="60"/>
      <c r="K9" s="60"/>
      <c r="L9" s="65"/>
      <c r="M9" s="65"/>
      <c r="N9" s="65"/>
      <c r="O9" s="65"/>
      <c r="P9" s="56"/>
    </row>
    <row r="10" spans="2:16" x14ac:dyDescent="0.2">
      <c r="B10" s="5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56"/>
    </row>
    <row r="11" spans="2:16" x14ac:dyDescent="0.2">
      <c r="B11" s="55"/>
      <c r="F11" s="98" t="s">
        <v>121</v>
      </c>
      <c r="G11" s="98"/>
      <c r="H11" s="98"/>
      <c r="I11" s="98"/>
      <c r="J11" s="98"/>
      <c r="K11" s="98"/>
      <c r="L11" s="65"/>
      <c r="M11" s="65"/>
      <c r="N11" s="65"/>
      <c r="O11" s="65"/>
      <c r="P11" s="56"/>
    </row>
    <row r="12" spans="2:16" x14ac:dyDescent="0.2">
      <c r="B12" s="55"/>
      <c r="F12" s="97" t="s">
        <v>113</v>
      </c>
      <c r="G12" s="97"/>
      <c r="H12" s="97"/>
      <c r="I12" s="97"/>
      <c r="J12" s="97"/>
      <c r="K12" s="97"/>
      <c r="L12" s="65"/>
      <c r="M12" s="65"/>
      <c r="N12" s="65"/>
      <c r="O12" s="65"/>
      <c r="P12" s="56"/>
    </row>
    <row r="13" spans="2:16" x14ac:dyDescent="0.2">
      <c r="B13" s="55"/>
      <c r="F13" s="66"/>
      <c r="G13" s="66"/>
      <c r="H13" s="66"/>
      <c r="I13" s="66"/>
      <c r="J13" s="66"/>
      <c r="K13" s="66"/>
      <c r="L13" s="65"/>
      <c r="M13" s="65"/>
      <c r="N13" s="65"/>
      <c r="O13" s="65"/>
      <c r="P13" s="56"/>
    </row>
    <row r="14" spans="2:16" x14ac:dyDescent="0.2">
      <c r="B14" s="55"/>
      <c r="F14" s="63" t="s">
        <v>9</v>
      </c>
      <c r="G14" s="63" t="s">
        <v>115</v>
      </c>
      <c r="H14" s="63" t="s">
        <v>11</v>
      </c>
      <c r="I14" s="63" t="s">
        <v>10</v>
      </c>
      <c r="J14" s="63" t="s">
        <v>11</v>
      </c>
      <c r="K14" s="63" t="s">
        <v>116</v>
      </c>
      <c r="L14" s="65"/>
      <c r="M14" s="63" t="s">
        <v>12</v>
      </c>
      <c r="N14" s="63" t="s">
        <v>118</v>
      </c>
      <c r="O14" s="65"/>
      <c r="P14" s="56"/>
    </row>
    <row r="15" spans="2:16" x14ac:dyDescent="0.2">
      <c r="B15" s="55"/>
      <c r="F15" s="62" t="s">
        <v>13</v>
      </c>
      <c r="G15" s="71">
        <v>2137.39</v>
      </c>
      <c r="H15" s="70">
        <f>1-H27</f>
        <v>0.49580831933786751</v>
      </c>
      <c r="I15" s="64">
        <v>1743.29</v>
      </c>
      <c r="J15" s="70">
        <f>1-J27</f>
        <v>0.44857319301134757</v>
      </c>
      <c r="K15" s="70">
        <f>+IFERROR(G15/I15-1, "-")</f>
        <v>0.22606680471981133</v>
      </c>
      <c r="L15" s="65"/>
      <c r="M15" s="64">
        <v>1554.18</v>
      </c>
      <c r="N15" s="70">
        <f t="shared" ref="N15:N26" si="0">+IFERROR(G15/M15-1, "-")</f>
        <v>0.37525254475028613</v>
      </c>
      <c r="O15" s="65"/>
      <c r="P15" s="56"/>
    </row>
    <row r="16" spans="2:16" x14ac:dyDescent="0.2">
      <c r="B16" s="55"/>
      <c r="F16" s="67" t="s">
        <v>70</v>
      </c>
      <c r="G16" s="72">
        <v>1889.52</v>
      </c>
      <c r="H16" s="69">
        <f>+G16/G$15</f>
        <v>0.88403145892888058</v>
      </c>
      <c r="I16" s="51">
        <v>1660.48</v>
      </c>
      <c r="J16" s="69">
        <f>+I16/I$15</f>
        <v>0.95249786323560626</v>
      </c>
      <c r="K16" s="69">
        <f t="shared" ref="K16:K26" si="1">+IFERROR(G16/I16-1, "-")</f>
        <v>0.13793601850067438</v>
      </c>
      <c r="L16" s="65"/>
      <c r="M16" s="51">
        <v>1515.66</v>
      </c>
      <c r="N16" s="69">
        <f t="shared" si="0"/>
        <v>0.24666481928664741</v>
      </c>
      <c r="O16" s="65"/>
      <c r="P16" s="56"/>
    </row>
    <row r="17" spans="2:16" x14ac:dyDescent="0.2">
      <c r="B17" s="55"/>
      <c r="F17" s="67" t="s">
        <v>81</v>
      </c>
      <c r="G17" s="72">
        <v>202.74</v>
      </c>
      <c r="H17" s="69">
        <f t="shared" ref="H17:H26" si="2">+G17/G$15</f>
        <v>9.4854004182671398E-2</v>
      </c>
      <c r="I17" s="51">
        <v>58.19</v>
      </c>
      <c r="J17" s="69">
        <f t="shared" ref="J17:J26" si="3">+I17/I$15</f>
        <v>3.337941478468872E-2</v>
      </c>
      <c r="K17" s="69">
        <f t="shared" si="1"/>
        <v>2.48410379790342</v>
      </c>
      <c r="L17" s="65"/>
      <c r="M17" s="51">
        <v>14.47</v>
      </c>
      <c r="N17" s="69">
        <f t="shared" si="0"/>
        <v>13.011057360055286</v>
      </c>
      <c r="O17" s="65"/>
      <c r="P17" s="56"/>
    </row>
    <row r="18" spans="2:16" x14ac:dyDescent="0.2">
      <c r="B18" s="55"/>
      <c r="F18" s="67" t="s">
        <v>16</v>
      </c>
      <c r="G18" s="72">
        <v>30.46</v>
      </c>
      <c r="H18" s="69">
        <f t="shared" si="2"/>
        <v>1.4251025783783027E-2</v>
      </c>
      <c r="I18" s="51">
        <v>15.68</v>
      </c>
      <c r="J18" s="69">
        <f t="shared" si="3"/>
        <v>8.9944874346781084E-3</v>
      </c>
      <c r="K18" s="69">
        <f t="shared" si="1"/>
        <v>0.9426020408163267</v>
      </c>
      <c r="L18" s="65"/>
      <c r="M18" s="51">
        <v>15.5</v>
      </c>
      <c r="N18" s="69">
        <f t="shared" si="0"/>
        <v>0.9651612903225808</v>
      </c>
      <c r="O18" s="65"/>
      <c r="P18" s="56"/>
    </row>
    <row r="19" spans="2:16" x14ac:dyDescent="0.2">
      <c r="B19" s="55"/>
      <c r="F19" s="67" t="s">
        <v>85</v>
      </c>
      <c r="G19" s="72">
        <v>6.24</v>
      </c>
      <c r="H19" s="69">
        <f t="shared" si="2"/>
        <v>2.9194484862378883E-3</v>
      </c>
      <c r="I19" s="51">
        <v>4.91</v>
      </c>
      <c r="J19" s="69">
        <f t="shared" si="3"/>
        <v>2.8165136035886171E-3</v>
      </c>
      <c r="K19" s="69">
        <f t="shared" si="1"/>
        <v>0.27087576374745415</v>
      </c>
      <c r="L19" s="65"/>
      <c r="M19" s="51">
        <v>3.31</v>
      </c>
      <c r="N19" s="69">
        <f t="shared" si="0"/>
        <v>0.88519637462235656</v>
      </c>
      <c r="O19" s="65"/>
      <c r="P19" s="56"/>
    </row>
    <row r="20" spans="2:16" x14ac:dyDescent="0.2">
      <c r="B20" s="55"/>
      <c r="F20" s="67" t="s">
        <v>73</v>
      </c>
      <c r="G20" s="51">
        <v>2.5099999999999998</v>
      </c>
      <c r="H20" s="69">
        <f t="shared" si="2"/>
        <v>1.1743294391758172E-3</v>
      </c>
      <c r="I20" s="51">
        <v>1.91</v>
      </c>
      <c r="J20" s="69">
        <f t="shared" si="3"/>
        <v>1.0956295280762237E-3</v>
      </c>
      <c r="K20" s="69">
        <f t="shared" si="1"/>
        <v>0.31413612565445015</v>
      </c>
      <c r="M20" s="51">
        <v>1.37</v>
      </c>
      <c r="N20" s="69">
        <f t="shared" si="0"/>
        <v>0.83211678832116753</v>
      </c>
      <c r="P20" s="56"/>
    </row>
    <row r="21" spans="2:16" x14ac:dyDescent="0.2">
      <c r="B21" s="55"/>
      <c r="F21" s="67" t="s">
        <v>86</v>
      </c>
      <c r="G21" s="51">
        <v>2.48</v>
      </c>
      <c r="H21" s="69">
        <f t="shared" si="2"/>
        <v>1.1602936291458274E-3</v>
      </c>
      <c r="I21" s="51">
        <v>0.61</v>
      </c>
      <c r="J21" s="69">
        <f t="shared" si="3"/>
        <v>3.4991309535418661E-4</v>
      </c>
      <c r="K21" s="69">
        <f t="shared" si="1"/>
        <v>3.0655737704918034</v>
      </c>
      <c r="M21" s="51">
        <v>0.21</v>
      </c>
      <c r="N21" s="69">
        <f t="shared" si="0"/>
        <v>10.80952380952381</v>
      </c>
      <c r="P21" s="56"/>
    </row>
    <row r="22" spans="2:16" x14ac:dyDescent="0.2">
      <c r="B22" s="55"/>
      <c r="F22" s="67" t="s">
        <v>78</v>
      </c>
      <c r="G22" s="51">
        <v>1.91</v>
      </c>
      <c r="H22" s="69">
        <f t="shared" si="2"/>
        <v>8.9361323857602029E-4</v>
      </c>
      <c r="I22" s="51">
        <v>0.99</v>
      </c>
      <c r="J22" s="69">
        <f t="shared" si="3"/>
        <v>5.6789174491908979E-4</v>
      </c>
      <c r="K22" s="69">
        <f t="shared" si="1"/>
        <v>0.92929292929292928</v>
      </c>
      <c r="M22" s="51">
        <v>0.98</v>
      </c>
      <c r="N22" s="69">
        <f t="shared" si="0"/>
        <v>0.94897959183673475</v>
      </c>
      <c r="P22" s="56"/>
    </row>
    <row r="23" spans="2:16" x14ac:dyDescent="0.2">
      <c r="B23" s="55"/>
      <c r="F23" s="67" t="s">
        <v>74</v>
      </c>
      <c r="G23" s="51">
        <v>0.57999999999999996</v>
      </c>
      <c r="H23" s="69">
        <f t="shared" si="2"/>
        <v>2.7135899391313704E-4</v>
      </c>
      <c r="I23" s="51">
        <v>0.05</v>
      </c>
      <c r="J23" s="69">
        <f t="shared" si="3"/>
        <v>2.8681401258539889E-5</v>
      </c>
      <c r="K23" s="69">
        <f t="shared" si="1"/>
        <v>10.599999999999998</v>
      </c>
      <c r="M23" s="51">
        <v>0.05</v>
      </c>
      <c r="N23" s="69">
        <f t="shared" si="0"/>
        <v>10.599999999999998</v>
      </c>
      <c r="P23" s="56"/>
    </row>
    <row r="24" spans="2:16" x14ac:dyDescent="0.2">
      <c r="B24" s="55"/>
      <c r="F24" s="67" t="s">
        <v>87</v>
      </c>
      <c r="G24" s="51">
        <v>0.4</v>
      </c>
      <c r="H24" s="69">
        <f t="shared" si="2"/>
        <v>1.87144133733198E-4</v>
      </c>
      <c r="I24" s="51">
        <v>0.19</v>
      </c>
      <c r="J24" s="69">
        <f t="shared" si="3"/>
        <v>1.0898932478245158E-4</v>
      </c>
      <c r="K24" s="69">
        <f t="shared" si="1"/>
        <v>1.1052631578947367</v>
      </c>
      <c r="M24" s="51">
        <v>1.21</v>
      </c>
      <c r="N24" s="69">
        <f t="shared" si="0"/>
        <v>-0.66942148760330578</v>
      </c>
      <c r="P24" s="56"/>
    </row>
    <row r="25" spans="2:16" x14ac:dyDescent="0.2">
      <c r="B25" s="55"/>
      <c r="F25" s="67" t="s">
        <v>15</v>
      </c>
      <c r="G25" s="51">
        <v>0.14000000000000001</v>
      </c>
      <c r="H25" s="69">
        <f t="shared" si="2"/>
        <v>6.5500446806619297E-5</v>
      </c>
      <c r="I25" s="51">
        <v>0.13</v>
      </c>
      <c r="J25" s="69">
        <f t="shared" si="3"/>
        <v>7.4571643272203708E-5</v>
      </c>
      <c r="K25" s="69">
        <f t="shared" si="1"/>
        <v>7.6923076923077094E-2</v>
      </c>
      <c r="M25" s="51">
        <v>0.3</v>
      </c>
      <c r="N25" s="69">
        <f t="shared" si="0"/>
        <v>-0.53333333333333321</v>
      </c>
      <c r="P25" s="56"/>
    </row>
    <row r="26" spans="2:16" x14ac:dyDescent="0.2">
      <c r="B26" s="55"/>
      <c r="F26" s="67" t="s">
        <v>18</v>
      </c>
      <c r="G26" s="51">
        <f>G15-SUM(G16:G25)</f>
        <v>0.40999999999985448</v>
      </c>
      <c r="H26" s="69">
        <f t="shared" si="2"/>
        <v>1.9182273707645984E-4</v>
      </c>
      <c r="I26" s="51">
        <f>I15-SUM(I16:I25)</f>
        <v>0.1499999999996362</v>
      </c>
      <c r="J26" s="69">
        <f t="shared" si="3"/>
        <v>8.6044203775410979E-5</v>
      </c>
      <c r="K26" s="51">
        <f t="shared" si="1"/>
        <v>1.7333333333389924</v>
      </c>
      <c r="M26" s="51">
        <f>M15-SUM(M16:M25)</f>
        <v>1.1200000000001182</v>
      </c>
      <c r="N26" s="51">
        <f t="shared" si="0"/>
        <v>-0.63392857142873993</v>
      </c>
      <c r="P26" s="56"/>
    </row>
    <row r="27" spans="2:16" x14ac:dyDescent="0.2">
      <c r="B27" s="55"/>
      <c r="F27" s="62" t="s">
        <v>19</v>
      </c>
      <c r="G27" s="64">
        <f>+SUM(G28:G31)</f>
        <v>2173.5300000000002</v>
      </c>
      <c r="H27" s="70">
        <f>+G27/G32</f>
        <v>0.50419168066213249</v>
      </c>
      <c r="I27" s="64">
        <f>+SUM(I28:I31)</f>
        <v>2143.0100000000002</v>
      </c>
      <c r="J27" s="70">
        <f>+I27/I32</f>
        <v>0.55142680698865243</v>
      </c>
      <c r="K27" s="70">
        <f t="shared" ref="K27:K32" si="4">+IFERROR(G27/I27-1, "-")</f>
        <v>1.4241650762245595E-2</v>
      </c>
      <c r="M27" s="64">
        <f>+SUM(M28:M31)</f>
        <v>1621.8899999999999</v>
      </c>
      <c r="N27" s="70">
        <f>+IFERROR(G27/M27-1, "-")</f>
        <v>0.34012170985701884</v>
      </c>
      <c r="P27" s="56"/>
    </row>
    <row r="28" spans="2:16" x14ac:dyDescent="0.2">
      <c r="B28" s="55"/>
      <c r="F28" s="67" t="s">
        <v>82</v>
      </c>
      <c r="G28" s="51">
        <v>1987.31</v>
      </c>
      <c r="H28" s="69">
        <f>+G28/G$27</f>
        <v>0.91432370383661588</v>
      </c>
      <c r="I28" s="51">
        <v>1774.17</v>
      </c>
      <c r="J28" s="69">
        <f t="shared" ref="J28:J31" si="5">+I28/I$27</f>
        <v>0.82788694406465668</v>
      </c>
      <c r="K28" s="69">
        <f t="shared" si="4"/>
        <v>0.12013504906519668</v>
      </c>
      <c r="M28" s="51">
        <v>1317.23</v>
      </c>
      <c r="N28" s="69">
        <f t="shared" ref="N28:N32" si="6">+IFERROR(G28/M28-1, "-")</f>
        <v>0.50870387100202685</v>
      </c>
      <c r="P28" s="56"/>
    </row>
    <row r="29" spans="2:16" x14ac:dyDescent="0.2">
      <c r="B29" s="55"/>
      <c r="F29" s="67" t="s">
        <v>83</v>
      </c>
      <c r="G29" s="51">
        <v>121.78</v>
      </c>
      <c r="H29" s="69">
        <f t="shared" ref="H29:H31" si="7">+G29/G$27</f>
        <v>5.6028672252050805E-2</v>
      </c>
      <c r="I29" s="51">
        <v>318.29000000000002</v>
      </c>
      <c r="J29" s="69">
        <f t="shared" si="5"/>
        <v>0.14852473856864876</v>
      </c>
      <c r="K29" s="69">
        <f t="shared" si="4"/>
        <v>-0.61739294354205287</v>
      </c>
      <c r="M29" s="51">
        <v>246.1</v>
      </c>
      <c r="N29" s="69">
        <f t="shared" si="6"/>
        <v>-0.50516050386021938</v>
      </c>
      <c r="P29" s="56"/>
    </row>
    <row r="30" spans="2:16" x14ac:dyDescent="0.2">
      <c r="B30" s="55"/>
      <c r="F30" s="67" t="s">
        <v>20</v>
      </c>
      <c r="G30" s="51">
        <v>64.44</v>
      </c>
      <c r="H30" s="69">
        <f t="shared" si="7"/>
        <v>2.9647623911333174E-2</v>
      </c>
      <c r="I30" s="51">
        <v>50.44</v>
      </c>
      <c r="J30" s="69">
        <f t="shared" si="5"/>
        <v>2.3536987694877762E-2</v>
      </c>
      <c r="K30" s="69">
        <f t="shared" si="4"/>
        <v>0.27755749405233932</v>
      </c>
      <c r="M30" s="51">
        <v>58.56</v>
      </c>
      <c r="N30" s="69">
        <f t="shared" si="6"/>
        <v>0.10040983606557363</v>
      </c>
      <c r="P30" s="56"/>
    </row>
    <row r="31" spans="2:16" x14ac:dyDescent="0.2">
      <c r="B31" s="55"/>
      <c r="F31" s="67" t="s">
        <v>84</v>
      </c>
      <c r="G31" s="51">
        <v>0</v>
      </c>
      <c r="H31" s="69">
        <f t="shared" si="7"/>
        <v>0</v>
      </c>
      <c r="I31" s="51">
        <v>0.11</v>
      </c>
      <c r="J31" s="69">
        <f t="shared" si="5"/>
        <v>5.1329671816743732E-5</v>
      </c>
      <c r="K31" s="69">
        <f t="shared" si="4"/>
        <v>-1</v>
      </c>
      <c r="M31" s="51">
        <v>0</v>
      </c>
      <c r="N31" s="69" t="str">
        <f t="shared" si="6"/>
        <v>-</v>
      </c>
      <c r="P31" s="56"/>
    </row>
    <row r="32" spans="2:16" x14ac:dyDescent="0.2">
      <c r="B32" s="55"/>
      <c r="F32" s="62" t="s">
        <v>21</v>
      </c>
      <c r="G32" s="64">
        <f>+G27+G15</f>
        <v>4310.92</v>
      </c>
      <c r="H32" s="64"/>
      <c r="I32" s="64">
        <f>+I27+I15</f>
        <v>3886.3</v>
      </c>
      <c r="J32" s="64"/>
      <c r="K32" s="70">
        <f t="shared" si="4"/>
        <v>0.10926073643311107</v>
      </c>
      <c r="M32" s="64">
        <f>+M27+M15</f>
        <v>3176.0699999999997</v>
      </c>
      <c r="N32" s="70">
        <f t="shared" si="6"/>
        <v>0.35731265368836351</v>
      </c>
      <c r="P32" s="56"/>
    </row>
    <row r="33" spans="2:16" x14ac:dyDescent="0.2">
      <c r="B33" s="55"/>
      <c r="F33" s="65"/>
      <c r="G33" s="78">
        <f>+G32/G34</f>
        <v>0.4050425015949255</v>
      </c>
      <c r="H33" s="65"/>
      <c r="I33" s="65"/>
      <c r="J33" s="65"/>
      <c r="K33" s="65"/>
      <c r="P33" s="56"/>
    </row>
    <row r="34" spans="2:16" x14ac:dyDescent="0.2">
      <c r="B34" s="55"/>
      <c r="F34" s="65" t="s">
        <v>22</v>
      </c>
      <c r="G34" s="79">
        <f>+'Macro Región Norte'!D32</f>
        <v>10643.130000000001</v>
      </c>
      <c r="H34" s="65"/>
      <c r="I34" s="65"/>
      <c r="J34" s="65"/>
      <c r="K34" s="65"/>
      <c r="P34" s="56"/>
    </row>
    <row r="35" spans="2:16" x14ac:dyDescent="0.2">
      <c r="B35" s="55"/>
      <c r="F35" s="65" t="s">
        <v>23</v>
      </c>
      <c r="G35" s="65"/>
      <c r="H35" s="65"/>
      <c r="I35" s="65"/>
      <c r="J35" s="65"/>
      <c r="K35" s="65"/>
      <c r="P35" s="56"/>
    </row>
    <row r="36" spans="2:16" x14ac:dyDescent="0.2">
      <c r="B36" s="55"/>
      <c r="F36" s="65"/>
      <c r="G36" s="65"/>
      <c r="H36" s="65"/>
      <c r="I36" s="65"/>
      <c r="J36" s="65"/>
      <c r="K36" s="65"/>
      <c r="P36" s="56"/>
    </row>
    <row r="37" spans="2:16" x14ac:dyDescent="0.2">
      <c r="B37" s="55"/>
      <c r="F37" s="65"/>
      <c r="G37" s="65"/>
      <c r="H37" s="65"/>
      <c r="I37" s="65"/>
      <c r="J37" s="65"/>
      <c r="K37" s="65"/>
      <c r="P37" s="56"/>
    </row>
    <row r="38" spans="2:16" x14ac:dyDescent="0.2">
      <c r="B38" s="55"/>
      <c r="F38" s="60" t="s">
        <v>24</v>
      </c>
      <c r="G38" s="60"/>
      <c r="H38" s="60"/>
      <c r="I38" s="60"/>
      <c r="J38" s="60"/>
      <c r="K38" s="60"/>
      <c r="P38" s="56"/>
    </row>
    <row r="39" spans="2:16" x14ac:dyDescent="0.2">
      <c r="B39" s="55"/>
      <c r="F39" s="65"/>
      <c r="G39" s="65"/>
      <c r="H39" s="65"/>
      <c r="I39" s="65"/>
      <c r="J39" s="65"/>
      <c r="K39" s="65"/>
      <c r="P39" s="56"/>
    </row>
    <row r="40" spans="2:16" x14ac:dyDescent="0.2">
      <c r="B40" s="55"/>
      <c r="F40" s="98" t="s">
        <v>117</v>
      </c>
      <c r="G40" s="98"/>
      <c r="H40" s="98"/>
      <c r="I40" s="98"/>
      <c r="J40" s="98"/>
      <c r="K40" s="98"/>
      <c r="P40" s="56"/>
    </row>
    <row r="41" spans="2:16" x14ac:dyDescent="0.2">
      <c r="B41" s="55"/>
      <c r="F41" s="97" t="s">
        <v>113</v>
      </c>
      <c r="G41" s="97"/>
      <c r="H41" s="97"/>
      <c r="I41" s="97"/>
      <c r="J41" s="97"/>
      <c r="K41" s="97"/>
      <c r="P41" s="56"/>
    </row>
    <row r="42" spans="2:16" x14ac:dyDescent="0.2">
      <c r="B42" s="55"/>
      <c r="F42" s="66"/>
      <c r="G42" s="66"/>
      <c r="H42" s="66"/>
      <c r="I42" s="66"/>
      <c r="J42" s="66"/>
      <c r="K42" s="66"/>
      <c r="P42" s="56"/>
    </row>
    <row r="43" spans="2:16" x14ac:dyDescent="0.2">
      <c r="B43" s="55"/>
      <c r="F43" s="63" t="s">
        <v>25</v>
      </c>
      <c r="G43" s="63" t="s">
        <v>115</v>
      </c>
      <c r="H43" s="63" t="s">
        <v>11</v>
      </c>
      <c r="I43" s="63" t="s">
        <v>10</v>
      </c>
      <c r="J43" s="63" t="s">
        <v>11</v>
      </c>
      <c r="K43" s="63" t="s">
        <v>116</v>
      </c>
      <c r="M43" s="63" t="s">
        <v>12</v>
      </c>
      <c r="N43" s="63" t="s">
        <v>118</v>
      </c>
      <c r="P43" s="56"/>
    </row>
    <row r="44" spans="2:16" x14ac:dyDescent="0.2">
      <c r="B44" s="55"/>
      <c r="F44" s="61" t="s">
        <v>127</v>
      </c>
      <c r="G44" s="51">
        <v>890.68</v>
      </c>
      <c r="H44" s="69">
        <f>+G44/G$55</f>
        <v>0.20661018993625488</v>
      </c>
      <c r="I44" s="51">
        <v>773.91</v>
      </c>
      <c r="J44" s="69">
        <f>+I44/I$55</f>
        <v>0.19913799758124692</v>
      </c>
      <c r="K44" s="69">
        <f t="shared" ref="K44:K55" si="8">+IFERROR(G44/I44-1, "-")</f>
        <v>0.15088317763047376</v>
      </c>
      <c r="M44" s="51">
        <v>852.18</v>
      </c>
      <c r="N44" s="69">
        <f t="shared" ref="N44:N55" si="9">+IFERROR(G44/M44-1, "-")</f>
        <v>4.5178248726794878E-2</v>
      </c>
      <c r="P44" s="56"/>
    </row>
    <row r="45" spans="2:16" x14ac:dyDescent="0.2">
      <c r="B45" s="55"/>
      <c r="F45" s="61" t="s">
        <v>31</v>
      </c>
      <c r="G45" s="51">
        <v>819.24</v>
      </c>
      <c r="H45" s="69">
        <f t="shared" ref="H45:H54" si="10">+G45/G$55</f>
        <v>0.19003832128640755</v>
      </c>
      <c r="I45" s="51">
        <v>925.02</v>
      </c>
      <c r="J45" s="69">
        <f t="shared" ref="J45:J54" si="11">+I45/I$55</f>
        <v>0.23802073952088104</v>
      </c>
      <c r="K45" s="69">
        <f t="shared" si="8"/>
        <v>-0.11435428423169225</v>
      </c>
      <c r="M45" s="51">
        <v>724.38</v>
      </c>
      <c r="N45" s="69">
        <f t="shared" si="9"/>
        <v>0.13095336701731131</v>
      </c>
      <c r="P45" s="56"/>
    </row>
    <row r="46" spans="2:16" x14ac:dyDescent="0.2">
      <c r="B46" s="55"/>
      <c r="F46" s="61" t="s">
        <v>88</v>
      </c>
      <c r="G46" s="51">
        <v>644.29999999999995</v>
      </c>
      <c r="H46" s="69">
        <f t="shared" si="10"/>
        <v>0.14945765637033392</v>
      </c>
      <c r="I46" s="51">
        <v>534.26</v>
      </c>
      <c r="J46" s="69">
        <f t="shared" si="11"/>
        <v>0.137472660371047</v>
      </c>
      <c r="K46" s="69">
        <f t="shared" si="8"/>
        <v>0.20596713210796236</v>
      </c>
      <c r="M46" s="51">
        <v>360.62</v>
      </c>
      <c r="N46" s="69">
        <f t="shared" si="9"/>
        <v>0.78664522211746424</v>
      </c>
      <c r="P46" s="56"/>
    </row>
    <row r="47" spans="2:16" x14ac:dyDescent="0.2">
      <c r="B47" s="55"/>
      <c r="F47" s="61" t="s">
        <v>75</v>
      </c>
      <c r="G47" s="51">
        <v>479.17</v>
      </c>
      <c r="H47" s="69">
        <f t="shared" si="10"/>
        <v>0.1111526077960157</v>
      </c>
      <c r="I47" s="51">
        <v>496.29</v>
      </c>
      <c r="J47" s="69">
        <f t="shared" si="11"/>
        <v>0.12770244191132954</v>
      </c>
      <c r="K47" s="69">
        <f t="shared" si="8"/>
        <v>-3.4495960023373407E-2</v>
      </c>
      <c r="M47" s="51">
        <v>301.55</v>
      </c>
      <c r="N47" s="69">
        <f t="shared" si="9"/>
        <v>0.5890233792074282</v>
      </c>
      <c r="P47" s="56"/>
    </row>
    <row r="48" spans="2:16" x14ac:dyDescent="0.2">
      <c r="B48" s="55"/>
      <c r="F48" s="61" t="s">
        <v>27</v>
      </c>
      <c r="G48" s="51">
        <v>321.39</v>
      </c>
      <c r="H48" s="69">
        <f t="shared" si="10"/>
        <v>7.4552531710168596E-2</v>
      </c>
      <c r="I48" s="51">
        <v>276.76</v>
      </c>
      <c r="J48" s="69">
        <f t="shared" si="11"/>
        <v>7.1214265496744963E-2</v>
      </c>
      <c r="K48" s="69">
        <f t="shared" si="8"/>
        <v>0.16125885243532312</v>
      </c>
      <c r="M48" s="51">
        <v>267.27</v>
      </c>
      <c r="N48" s="69">
        <f t="shared" si="9"/>
        <v>0.20249186216185877</v>
      </c>
      <c r="P48" s="56"/>
    </row>
    <row r="49" spans="2:16" x14ac:dyDescent="0.2">
      <c r="B49" s="55"/>
      <c r="F49" s="61" t="s">
        <v>77</v>
      </c>
      <c r="G49" s="51">
        <v>274.48</v>
      </c>
      <c r="H49" s="69">
        <f t="shared" si="10"/>
        <v>6.3670863759939883E-2</v>
      </c>
      <c r="I49" s="51">
        <v>185.95</v>
      </c>
      <c r="J49" s="69">
        <f t="shared" si="11"/>
        <v>4.7847567094665873E-2</v>
      </c>
      <c r="K49" s="69">
        <f t="shared" si="8"/>
        <v>0.47609572465716599</v>
      </c>
      <c r="M49" s="51">
        <v>132.72999999999999</v>
      </c>
      <c r="N49" s="69">
        <f t="shared" si="9"/>
        <v>1.0679575077224444</v>
      </c>
      <c r="P49" s="56"/>
    </row>
    <row r="50" spans="2:16" x14ac:dyDescent="0.2">
      <c r="B50" s="55"/>
      <c r="F50" s="61" t="s">
        <v>33</v>
      </c>
      <c r="G50" s="51">
        <v>199.3</v>
      </c>
      <c r="H50" s="69">
        <f t="shared" si="10"/>
        <v>4.6231430877863661E-2</v>
      </c>
      <c r="I50" s="51">
        <v>161.38</v>
      </c>
      <c r="J50" s="69">
        <f t="shared" si="11"/>
        <v>4.1525358309960625E-2</v>
      </c>
      <c r="K50" s="69">
        <f t="shared" si="8"/>
        <v>0.23497335481472303</v>
      </c>
      <c r="M50" s="51">
        <v>64.489999999999995</v>
      </c>
      <c r="N50" s="69">
        <f t="shared" si="9"/>
        <v>2.0904016126531251</v>
      </c>
      <c r="P50" s="56"/>
    </row>
    <row r="51" spans="2:16" x14ac:dyDescent="0.2">
      <c r="B51" s="55"/>
      <c r="F51" s="61" t="s">
        <v>93</v>
      </c>
      <c r="G51" s="51">
        <v>150.30000000000001</v>
      </c>
      <c r="H51" s="69">
        <f t="shared" si="10"/>
        <v>3.4864947621389406E-2</v>
      </c>
      <c r="I51" s="51">
        <v>140.03</v>
      </c>
      <c r="J51" s="69">
        <f t="shared" si="11"/>
        <v>3.6031701103877725E-2</v>
      </c>
      <c r="K51" s="69">
        <f t="shared" si="8"/>
        <v>7.3341426837106427E-2</v>
      </c>
      <c r="M51" s="51">
        <v>139.63</v>
      </c>
      <c r="N51" s="69">
        <f t="shared" si="9"/>
        <v>7.6416242927737743E-2</v>
      </c>
      <c r="P51" s="56"/>
    </row>
    <row r="52" spans="2:16" x14ac:dyDescent="0.2">
      <c r="B52" s="55"/>
      <c r="F52" s="61" t="s">
        <v>91</v>
      </c>
      <c r="G52" s="51">
        <v>129.25</v>
      </c>
      <c r="H52" s="69">
        <f t="shared" si="10"/>
        <v>2.9981999202026481E-2</v>
      </c>
      <c r="I52" s="51">
        <v>48.98</v>
      </c>
      <c r="J52" s="69">
        <f t="shared" si="11"/>
        <v>1.2603247304634227E-2</v>
      </c>
      <c r="K52" s="69">
        <f t="shared" si="8"/>
        <v>1.6388321763985303</v>
      </c>
      <c r="M52" s="51">
        <v>19.66</v>
      </c>
      <c r="N52" s="69">
        <f t="shared" si="9"/>
        <v>5.5742624618514753</v>
      </c>
      <c r="P52" s="56"/>
    </row>
    <row r="53" spans="2:16" x14ac:dyDescent="0.2">
      <c r="B53" s="55"/>
      <c r="F53" s="61" t="s">
        <v>30</v>
      </c>
      <c r="G53" s="51">
        <v>55.78</v>
      </c>
      <c r="H53" s="69">
        <f t="shared" si="10"/>
        <v>1.2939233388696613E-2</v>
      </c>
      <c r="I53" s="51">
        <v>31.16</v>
      </c>
      <c r="J53" s="69">
        <f t="shared" si="11"/>
        <v>8.0179090651776759E-3</v>
      </c>
      <c r="K53" s="69">
        <f t="shared" si="8"/>
        <v>0.79011553273427482</v>
      </c>
      <c r="M53" s="51">
        <v>31.07</v>
      </c>
      <c r="N53" s="69">
        <f t="shared" si="9"/>
        <v>0.7953009333762473</v>
      </c>
      <c r="P53" s="56"/>
    </row>
    <row r="54" spans="2:16" x14ac:dyDescent="0.2">
      <c r="B54" s="55"/>
      <c r="F54" s="62" t="s">
        <v>18</v>
      </c>
      <c r="G54" s="51">
        <f>+G32-SUM(G44:G53)</f>
        <v>347.02999999999929</v>
      </c>
      <c r="H54" s="69">
        <f t="shared" si="10"/>
        <v>8.0500218050903127E-2</v>
      </c>
      <c r="I54" s="51">
        <f>+I32-SUM(I44:I53)</f>
        <v>312.5600000000004</v>
      </c>
      <c r="J54" s="69">
        <f t="shared" si="11"/>
        <v>8.0426112240434444E-2</v>
      </c>
      <c r="K54" s="69">
        <f t="shared" si="8"/>
        <v>0.11028282569746239</v>
      </c>
      <c r="M54" s="51">
        <f>+M32-SUM(M44:M53)</f>
        <v>282.48999999999978</v>
      </c>
      <c r="N54" s="70">
        <f t="shared" si="9"/>
        <v>0.22846826436333867</v>
      </c>
      <c r="P54" s="56"/>
    </row>
    <row r="55" spans="2:16" x14ac:dyDescent="0.2">
      <c r="B55" s="55"/>
      <c r="F55" s="62" t="s">
        <v>21</v>
      </c>
      <c r="G55" s="64">
        <f>+SUM(G44:G54)</f>
        <v>4310.92</v>
      </c>
      <c r="H55" s="64"/>
      <c r="I55" s="64">
        <f>+SUM(I44:I54)</f>
        <v>3886.3</v>
      </c>
      <c r="J55" s="64"/>
      <c r="K55" s="70">
        <f t="shared" si="8"/>
        <v>0.10926073643311107</v>
      </c>
      <c r="M55" s="64">
        <f>+SUM(M44:M54)</f>
        <v>3176.0699999999997</v>
      </c>
      <c r="N55" s="70">
        <f t="shared" si="9"/>
        <v>0.35731265368836351</v>
      </c>
      <c r="P55" s="56"/>
    </row>
    <row r="56" spans="2:16" x14ac:dyDescent="0.2">
      <c r="B56" s="55"/>
      <c r="F56" s="65"/>
      <c r="G56" s="65"/>
      <c r="H56" s="65"/>
      <c r="I56" s="65"/>
      <c r="J56" s="65"/>
      <c r="K56" s="65"/>
      <c r="P56" s="56"/>
    </row>
    <row r="57" spans="2:16" x14ac:dyDescent="0.2">
      <c r="B57" s="55"/>
      <c r="F57" s="65" t="s">
        <v>22</v>
      </c>
      <c r="G57" s="65"/>
      <c r="H57" s="65"/>
      <c r="I57" s="65"/>
      <c r="J57" s="65"/>
      <c r="K57" s="65"/>
      <c r="P57" s="56"/>
    </row>
    <row r="58" spans="2:16" x14ac:dyDescent="0.2">
      <c r="B58" s="55"/>
      <c r="F58" s="65" t="s">
        <v>23</v>
      </c>
      <c r="G58" s="65"/>
      <c r="H58" s="65"/>
      <c r="I58" s="65"/>
      <c r="J58" s="65"/>
      <c r="K58" s="65"/>
      <c r="P58" s="56"/>
    </row>
    <row r="59" spans="2:16" x14ac:dyDescent="0.2">
      <c r="B59" s="55"/>
      <c r="F59" s="65"/>
      <c r="G59" s="65"/>
      <c r="H59" s="65"/>
      <c r="I59" s="65"/>
      <c r="J59" s="65"/>
      <c r="K59" s="65"/>
      <c r="P59" s="56"/>
    </row>
    <row r="60" spans="2:16" x14ac:dyDescent="0.2">
      <c r="B60" s="55"/>
      <c r="F60" s="65"/>
      <c r="G60" s="65"/>
      <c r="H60" s="65"/>
      <c r="I60" s="65"/>
      <c r="J60" s="65"/>
      <c r="K60" s="65"/>
      <c r="P60" s="56"/>
    </row>
    <row r="61" spans="2:16" x14ac:dyDescent="0.2">
      <c r="B61" s="55"/>
      <c r="F61" s="60" t="s">
        <v>32</v>
      </c>
      <c r="G61" s="60"/>
      <c r="H61" s="60"/>
      <c r="I61" s="60"/>
      <c r="J61" s="60"/>
      <c r="K61" s="60"/>
      <c r="P61" s="56"/>
    </row>
    <row r="62" spans="2:16" x14ac:dyDescent="0.2">
      <c r="B62" s="55"/>
      <c r="F62" s="65"/>
      <c r="G62" s="65"/>
      <c r="H62" s="65"/>
      <c r="I62" s="65"/>
      <c r="J62" s="65"/>
      <c r="K62" s="65"/>
      <c r="P62" s="56"/>
    </row>
    <row r="63" spans="2:16" x14ac:dyDescent="0.2">
      <c r="B63" s="55"/>
      <c r="F63" s="98" t="s">
        <v>119</v>
      </c>
      <c r="G63" s="98"/>
      <c r="H63" s="98"/>
      <c r="I63" s="98"/>
      <c r="J63" s="98"/>
      <c r="K63" s="98"/>
      <c r="P63" s="56"/>
    </row>
    <row r="64" spans="2:16" x14ac:dyDescent="0.2">
      <c r="B64" s="55"/>
      <c r="F64" s="97" t="s">
        <v>113</v>
      </c>
      <c r="G64" s="97"/>
      <c r="H64" s="97"/>
      <c r="I64" s="97"/>
      <c r="J64" s="97"/>
      <c r="K64" s="97"/>
      <c r="P64" s="56"/>
    </row>
    <row r="65" spans="2:16" x14ac:dyDescent="0.2">
      <c r="B65" s="55"/>
      <c r="F65" s="66"/>
      <c r="G65" s="66"/>
      <c r="H65" s="66"/>
      <c r="I65" s="66"/>
      <c r="J65" s="66"/>
      <c r="K65" s="66"/>
      <c r="P65" s="56"/>
    </row>
    <row r="66" spans="2:16" x14ac:dyDescent="0.2">
      <c r="B66" s="55"/>
      <c r="F66" s="63" t="s">
        <v>9</v>
      </c>
      <c r="G66" s="63" t="s">
        <v>115</v>
      </c>
      <c r="H66" s="63" t="s">
        <v>11</v>
      </c>
      <c r="I66" s="63" t="s">
        <v>10</v>
      </c>
      <c r="J66" s="63" t="s">
        <v>11</v>
      </c>
      <c r="K66" s="63" t="s">
        <v>116</v>
      </c>
      <c r="M66" s="63" t="s">
        <v>12</v>
      </c>
      <c r="N66" s="63" t="s">
        <v>118</v>
      </c>
      <c r="P66" s="56"/>
    </row>
    <row r="67" spans="2:16" x14ac:dyDescent="0.2">
      <c r="B67" s="55"/>
      <c r="F67" s="62" t="s">
        <v>13</v>
      </c>
      <c r="G67" s="71">
        <f>+SUM(G68:G78)</f>
        <v>2137.39</v>
      </c>
      <c r="H67" s="64"/>
      <c r="I67" s="64">
        <f>+SUM(I68:I78)</f>
        <v>1743.29</v>
      </c>
      <c r="J67" s="64"/>
      <c r="K67" s="70">
        <f t="shared" ref="K67:K91" si="12">+IFERROR(G67/I67-1, "-")</f>
        <v>0.22606680471981133</v>
      </c>
      <c r="M67" s="64">
        <f>+SUM(M68:M78)</f>
        <v>1554.18</v>
      </c>
      <c r="N67" s="70">
        <f t="shared" ref="N67:N91" si="13">+IFERROR(G67/M67-1, "-")</f>
        <v>0.37525254475028613</v>
      </c>
      <c r="P67" s="56"/>
    </row>
    <row r="68" spans="2:16" x14ac:dyDescent="0.2">
      <c r="B68" s="55"/>
      <c r="F68" s="67" t="s">
        <v>97</v>
      </c>
      <c r="G68" s="51">
        <v>736.92</v>
      </c>
      <c r="H68" s="69">
        <f>+G68/G$67</f>
        <v>0.34477563757667062</v>
      </c>
      <c r="I68" s="72">
        <v>610.80999999999995</v>
      </c>
      <c r="J68" s="69">
        <f>+I68/I$67</f>
        <v>0.35037773405457495</v>
      </c>
      <c r="K68" s="69">
        <f t="shared" si="12"/>
        <v>0.20646354840294046</v>
      </c>
      <c r="M68" s="51">
        <v>589.75</v>
      </c>
      <c r="N68" s="69">
        <f t="shared" si="13"/>
        <v>0.24954641797371768</v>
      </c>
      <c r="P68" s="56"/>
    </row>
    <row r="69" spans="2:16" x14ac:dyDescent="0.2">
      <c r="B69" s="55"/>
      <c r="F69" s="67" t="s">
        <v>96</v>
      </c>
      <c r="G69" s="51">
        <v>283.19</v>
      </c>
      <c r="H69" s="69">
        <f t="shared" ref="H69:H78" si="14">+G69/G$67</f>
        <v>0.13249336807976084</v>
      </c>
      <c r="I69" s="72">
        <v>293.11</v>
      </c>
      <c r="J69" s="69">
        <f t="shared" ref="J69:J78" si="15">+I69/I$67</f>
        <v>0.16813611045781254</v>
      </c>
      <c r="K69" s="69">
        <f t="shared" si="12"/>
        <v>-3.384394937054358E-2</v>
      </c>
      <c r="M69" s="51">
        <v>259.16000000000003</v>
      </c>
      <c r="N69" s="69">
        <f t="shared" si="13"/>
        <v>9.2722642383083587E-2</v>
      </c>
      <c r="P69" s="56"/>
    </row>
    <row r="70" spans="2:16" x14ac:dyDescent="0.2">
      <c r="B70" s="55"/>
      <c r="F70" s="67" t="s">
        <v>147</v>
      </c>
      <c r="G70" s="51">
        <v>252.48</v>
      </c>
      <c r="H70" s="69">
        <f t="shared" si="14"/>
        <v>0.11812537721239456</v>
      </c>
      <c r="I70" s="72">
        <v>168.54</v>
      </c>
      <c r="J70" s="69">
        <f t="shared" si="15"/>
        <v>9.6679267362286256E-2</v>
      </c>
      <c r="K70" s="69">
        <f t="shared" si="12"/>
        <v>0.49804200783196872</v>
      </c>
      <c r="M70" s="51">
        <v>120.45</v>
      </c>
      <c r="N70" s="69">
        <f t="shared" si="13"/>
        <v>1.0961394769613948</v>
      </c>
      <c r="P70" s="56"/>
    </row>
    <row r="71" spans="2:16" x14ac:dyDescent="0.2">
      <c r="B71" s="55"/>
      <c r="F71" s="67" t="s">
        <v>148</v>
      </c>
      <c r="G71" s="51">
        <v>201.82</v>
      </c>
      <c r="H71" s="69">
        <f t="shared" si="14"/>
        <v>9.4423572675085041E-2</v>
      </c>
      <c r="I71" s="72">
        <v>57.87</v>
      </c>
      <c r="J71" s="69">
        <f t="shared" si="15"/>
        <v>3.3195853816634063E-2</v>
      </c>
      <c r="K71" s="69">
        <f t="shared" si="12"/>
        <v>2.4874719198202868</v>
      </c>
      <c r="M71" s="51">
        <v>14.28</v>
      </c>
      <c r="N71" s="69">
        <f t="shared" si="13"/>
        <v>13.133053221288515</v>
      </c>
      <c r="P71" s="56"/>
    </row>
    <row r="72" spans="2:16" x14ac:dyDescent="0.2">
      <c r="B72" s="55"/>
      <c r="F72" s="67" t="s">
        <v>149</v>
      </c>
      <c r="G72" s="51">
        <v>151.55000000000001</v>
      </c>
      <c r="H72" s="69">
        <f t="shared" si="14"/>
        <v>7.0904233668165395E-2</v>
      </c>
      <c r="I72" s="72">
        <v>148.87</v>
      </c>
      <c r="J72" s="69">
        <f t="shared" si="15"/>
        <v>8.5396004107176668E-2</v>
      </c>
      <c r="K72" s="69">
        <f t="shared" si="12"/>
        <v>1.8002283871834557E-2</v>
      </c>
      <c r="M72" s="51">
        <v>150.27000000000001</v>
      </c>
      <c r="N72" s="69">
        <f t="shared" si="13"/>
        <v>8.5180009316563332E-3</v>
      </c>
      <c r="P72" s="56"/>
    </row>
    <row r="73" spans="2:16" x14ac:dyDescent="0.2">
      <c r="B73" s="55"/>
      <c r="F73" s="67" t="s">
        <v>150</v>
      </c>
      <c r="G73" s="51">
        <v>96.08</v>
      </c>
      <c r="H73" s="69">
        <f t="shared" si="14"/>
        <v>4.495202092271415E-2</v>
      </c>
      <c r="I73" s="72">
        <v>91.55</v>
      </c>
      <c r="J73" s="69">
        <f t="shared" si="15"/>
        <v>5.2515645704386535E-2</v>
      </c>
      <c r="K73" s="69">
        <f t="shared" si="12"/>
        <v>4.948115783724738E-2</v>
      </c>
      <c r="M73" s="51">
        <v>94.15</v>
      </c>
      <c r="N73" s="69">
        <f t="shared" si="13"/>
        <v>2.04992033988316E-2</v>
      </c>
      <c r="P73" s="56"/>
    </row>
    <row r="74" spans="2:16" x14ac:dyDescent="0.2">
      <c r="B74" s="55"/>
      <c r="F74" s="67" t="s">
        <v>151</v>
      </c>
      <c r="G74" s="51">
        <v>75.2</v>
      </c>
      <c r="H74" s="69">
        <f t="shared" si="14"/>
        <v>3.5183097141841223E-2</v>
      </c>
      <c r="I74" s="51">
        <v>58.45</v>
      </c>
      <c r="J74" s="69">
        <f t="shared" si="15"/>
        <v>3.352855807123313E-2</v>
      </c>
      <c r="K74" s="69">
        <f t="shared" si="12"/>
        <v>0.28656971770744222</v>
      </c>
      <c r="M74" s="51">
        <v>51.12</v>
      </c>
      <c r="N74" s="69">
        <f t="shared" si="13"/>
        <v>0.47104851330203457</v>
      </c>
      <c r="P74" s="56"/>
    </row>
    <row r="75" spans="2:16" x14ac:dyDescent="0.2">
      <c r="B75" s="55"/>
      <c r="F75" s="67" t="s">
        <v>98</v>
      </c>
      <c r="G75" s="51">
        <v>47.95</v>
      </c>
      <c r="H75" s="69">
        <f t="shared" si="14"/>
        <v>2.2433903031267109E-2</v>
      </c>
      <c r="I75" s="51">
        <v>64.16</v>
      </c>
      <c r="J75" s="69">
        <f t="shared" si="15"/>
        <v>3.6803974094958385E-2</v>
      </c>
      <c r="K75" s="69">
        <f t="shared" si="12"/>
        <v>-0.25264962593516205</v>
      </c>
      <c r="M75" s="51">
        <v>46.64</v>
      </c>
      <c r="N75" s="69">
        <f t="shared" si="13"/>
        <v>2.8087478559176704E-2</v>
      </c>
      <c r="P75" s="56"/>
    </row>
    <row r="76" spans="2:16" x14ac:dyDescent="0.2">
      <c r="B76" s="55"/>
      <c r="F76" s="67" t="s">
        <v>152</v>
      </c>
      <c r="G76" s="51">
        <v>40.31</v>
      </c>
      <c r="H76" s="69">
        <f t="shared" si="14"/>
        <v>1.8859450076963026E-2</v>
      </c>
      <c r="I76" s="51">
        <v>32.479999999999997</v>
      </c>
      <c r="J76" s="69">
        <f t="shared" si="15"/>
        <v>1.8631438257547508E-2</v>
      </c>
      <c r="K76" s="69">
        <f t="shared" si="12"/>
        <v>0.24107142857142883</v>
      </c>
      <c r="M76" s="51">
        <v>29.08</v>
      </c>
      <c r="N76" s="69">
        <f t="shared" si="13"/>
        <v>0.38617606602475951</v>
      </c>
      <c r="P76" s="56"/>
    </row>
    <row r="77" spans="2:16" x14ac:dyDescent="0.2">
      <c r="B77" s="55"/>
      <c r="F77" s="67" t="s">
        <v>153</v>
      </c>
      <c r="G77" s="51">
        <v>33.78</v>
      </c>
      <c r="H77" s="69">
        <f t="shared" si="14"/>
        <v>1.5804322093768568E-2</v>
      </c>
      <c r="I77" s="51">
        <v>33.96</v>
      </c>
      <c r="J77" s="69">
        <f t="shared" si="15"/>
        <v>1.9480407734800292E-2</v>
      </c>
      <c r="K77" s="69">
        <f t="shared" si="12"/>
        <v>-5.300353356890497E-3</v>
      </c>
      <c r="M77" s="51">
        <v>33.81</v>
      </c>
      <c r="N77" s="69">
        <f t="shared" si="13"/>
        <v>-8.8731144631770675E-4</v>
      </c>
      <c r="P77" s="56"/>
    </row>
    <row r="78" spans="2:16" x14ac:dyDescent="0.2">
      <c r="B78" s="55"/>
      <c r="F78" s="67" t="s">
        <v>18</v>
      </c>
      <c r="G78" s="51">
        <f>+G15-SUM(G68:G77)</f>
        <v>218.11000000000013</v>
      </c>
      <c r="H78" s="69">
        <f t="shared" si="14"/>
        <v>0.10204501752136959</v>
      </c>
      <c r="I78" s="51">
        <f>+I15-SUM(I68:I77)</f>
        <v>183.49</v>
      </c>
      <c r="J78" s="69">
        <f t="shared" si="15"/>
        <v>0.10525500633858968</v>
      </c>
      <c r="K78" s="69">
        <f t="shared" si="12"/>
        <v>0.18867513215979126</v>
      </c>
      <c r="M78" s="51">
        <f>+M15-SUM(M68:M77)</f>
        <v>165.47000000000003</v>
      </c>
      <c r="N78" s="69">
        <f t="shared" si="13"/>
        <v>0.31812413126246497</v>
      </c>
      <c r="P78" s="56"/>
    </row>
    <row r="79" spans="2:16" x14ac:dyDescent="0.2">
      <c r="B79" s="55"/>
      <c r="F79" s="62" t="s">
        <v>19</v>
      </c>
      <c r="G79" s="64">
        <f>+SUM(G80:G90)</f>
        <v>2173.5300000000002</v>
      </c>
      <c r="H79" s="64"/>
      <c r="I79" s="64">
        <f>+SUM(I80:I90)</f>
        <v>2143.0100000000002</v>
      </c>
      <c r="J79" s="64"/>
      <c r="K79" s="70">
        <f t="shared" si="12"/>
        <v>1.4241650762245595E-2</v>
      </c>
      <c r="M79" s="64">
        <f>+SUM(M80:M90)</f>
        <v>1621.8899999999999</v>
      </c>
      <c r="N79" s="70">
        <f t="shared" si="13"/>
        <v>0.34012170985701884</v>
      </c>
      <c r="P79" s="56"/>
    </row>
    <row r="80" spans="2:16" x14ac:dyDescent="0.2">
      <c r="B80" s="55"/>
      <c r="F80" s="67" t="s">
        <v>139</v>
      </c>
      <c r="G80" s="51">
        <v>1666.56</v>
      </c>
      <c r="H80" s="69">
        <f>+G80/G$79</f>
        <v>0.7667527018260617</v>
      </c>
      <c r="I80" s="51">
        <v>1621.59</v>
      </c>
      <c r="J80" s="69">
        <f>+I80/I$79</f>
        <v>0.75668802292103154</v>
      </c>
      <c r="K80" s="69">
        <f t="shared" si="12"/>
        <v>2.7732040774795186E-2</v>
      </c>
      <c r="M80" s="51">
        <v>1238.9000000000001</v>
      </c>
      <c r="N80" s="69">
        <f t="shared" si="13"/>
        <v>0.34519331665186836</v>
      </c>
      <c r="P80" s="56"/>
    </row>
    <row r="81" spans="2:16" x14ac:dyDescent="0.2">
      <c r="B81" s="55"/>
      <c r="F81" s="67" t="s">
        <v>142</v>
      </c>
      <c r="G81" s="51">
        <v>200.54</v>
      </c>
      <c r="H81" s="69">
        <f t="shared" ref="H81:H90" si="16">+G81/G$79</f>
        <v>9.2264657032569128E-2</v>
      </c>
      <c r="I81" s="51">
        <v>111.3</v>
      </c>
      <c r="J81" s="69">
        <f t="shared" ref="J81:J90" si="17">+I81/I$79</f>
        <v>5.1936295210941612E-2</v>
      </c>
      <c r="K81" s="69">
        <f t="shared" si="12"/>
        <v>0.80179694519317168</v>
      </c>
      <c r="M81" s="51">
        <v>40.74</v>
      </c>
      <c r="N81" s="69">
        <f t="shared" si="13"/>
        <v>3.9224349533627878</v>
      </c>
      <c r="P81" s="56"/>
    </row>
    <row r="82" spans="2:16" x14ac:dyDescent="0.2">
      <c r="B82" s="55"/>
      <c r="F82" s="67" t="s">
        <v>144</v>
      </c>
      <c r="G82" s="51">
        <v>111.76</v>
      </c>
      <c r="H82" s="69">
        <f t="shared" si="16"/>
        <v>5.1418659967886339E-2</v>
      </c>
      <c r="I82" s="51">
        <v>304.52</v>
      </c>
      <c r="J82" s="69">
        <f t="shared" si="17"/>
        <v>0.14209919692395273</v>
      </c>
      <c r="K82" s="69">
        <f t="shared" si="12"/>
        <v>-0.63299619072638902</v>
      </c>
      <c r="M82" s="51">
        <v>231.55</v>
      </c>
      <c r="N82" s="69">
        <f t="shared" si="13"/>
        <v>-0.5173396674584323</v>
      </c>
      <c r="P82" s="56"/>
    </row>
    <row r="83" spans="2:16" x14ac:dyDescent="0.2">
      <c r="B83" s="55"/>
      <c r="F83" s="67" t="s">
        <v>141</v>
      </c>
      <c r="G83" s="51">
        <v>102.36</v>
      </c>
      <c r="H83" s="69">
        <f t="shared" si="16"/>
        <v>4.7093897944817872E-2</v>
      </c>
      <c r="I83" s="51">
        <v>19.95</v>
      </c>
      <c r="J83" s="69">
        <f t="shared" si="17"/>
        <v>9.3093359340367041E-3</v>
      </c>
      <c r="K83" s="69">
        <f t="shared" si="12"/>
        <v>4.1308270676691734</v>
      </c>
      <c r="M83" s="51">
        <v>32.729999999999997</v>
      </c>
      <c r="N83" s="69">
        <f t="shared" si="13"/>
        <v>2.1274060494958755</v>
      </c>
      <c r="P83" s="56"/>
    </row>
    <row r="84" spans="2:16" x14ac:dyDescent="0.2">
      <c r="B84" s="55"/>
      <c r="F84" s="67" t="s">
        <v>154</v>
      </c>
      <c r="G84" s="51">
        <v>59.54</v>
      </c>
      <c r="H84" s="69">
        <f t="shared" si="16"/>
        <v>2.7393226686542167E-2</v>
      </c>
      <c r="I84" s="51">
        <v>45.6</v>
      </c>
      <c r="J84" s="69">
        <f t="shared" si="17"/>
        <v>2.1278482134941039E-2</v>
      </c>
      <c r="K84" s="69">
        <f t="shared" si="12"/>
        <v>0.30570175438596481</v>
      </c>
      <c r="M84" s="51">
        <v>52.42</v>
      </c>
      <c r="N84" s="69">
        <f t="shared" si="13"/>
        <v>0.13582602060282323</v>
      </c>
      <c r="P84" s="56"/>
    </row>
    <row r="85" spans="2:16" x14ac:dyDescent="0.2">
      <c r="B85" s="55"/>
      <c r="F85" s="67" t="s">
        <v>155</v>
      </c>
      <c r="G85" s="51">
        <v>10.02</v>
      </c>
      <c r="H85" s="69">
        <f t="shared" si="16"/>
        <v>4.610012284164469E-3</v>
      </c>
      <c r="I85" s="51">
        <v>13.77</v>
      </c>
      <c r="J85" s="69">
        <f t="shared" si="17"/>
        <v>6.4255416446960109E-3</v>
      </c>
      <c r="K85" s="69">
        <f t="shared" si="12"/>
        <v>-0.27233115468409586</v>
      </c>
      <c r="M85" s="51">
        <v>14.55</v>
      </c>
      <c r="N85" s="69">
        <f t="shared" si="13"/>
        <v>-0.31134020618556713</v>
      </c>
      <c r="P85" s="56"/>
    </row>
    <row r="86" spans="2:16" x14ac:dyDescent="0.2">
      <c r="B86" s="55"/>
      <c r="F86" s="67" t="s">
        <v>156</v>
      </c>
      <c r="G86" s="51">
        <v>8.6</v>
      </c>
      <c r="H86" s="69">
        <f t="shared" si="16"/>
        <v>3.9566971700413607E-3</v>
      </c>
      <c r="I86" s="51">
        <v>6.54</v>
      </c>
      <c r="J86" s="69">
        <f t="shared" si="17"/>
        <v>3.0517823061954911E-3</v>
      </c>
      <c r="K86" s="69">
        <f t="shared" si="12"/>
        <v>0.31498470948012236</v>
      </c>
      <c r="M86" s="51">
        <v>2.52</v>
      </c>
      <c r="N86" s="69">
        <f t="shared" si="13"/>
        <v>2.4126984126984126</v>
      </c>
      <c r="P86" s="56"/>
    </row>
    <row r="87" spans="2:16" x14ac:dyDescent="0.2">
      <c r="B87" s="55"/>
      <c r="F87" s="67" t="s">
        <v>157</v>
      </c>
      <c r="G87" s="51">
        <v>4.5999999999999996</v>
      </c>
      <c r="H87" s="69">
        <f t="shared" si="16"/>
        <v>2.1163729049058439E-3</v>
      </c>
      <c r="I87" s="51">
        <v>3.81</v>
      </c>
      <c r="J87" s="69">
        <f t="shared" si="17"/>
        <v>1.777873178379942E-3</v>
      </c>
      <c r="K87" s="69">
        <f t="shared" si="12"/>
        <v>0.20734908136482932</v>
      </c>
      <c r="M87" s="51">
        <v>0.82</v>
      </c>
      <c r="N87" s="69">
        <f t="shared" si="13"/>
        <v>4.6097560975609753</v>
      </c>
      <c r="P87" s="56"/>
    </row>
    <row r="88" spans="2:16" x14ac:dyDescent="0.2">
      <c r="B88" s="55"/>
      <c r="F88" s="67" t="s">
        <v>158</v>
      </c>
      <c r="G88" s="51">
        <v>4.24</v>
      </c>
      <c r="H88" s="69">
        <f t="shared" si="16"/>
        <v>1.9507437210436478E-3</v>
      </c>
      <c r="I88" s="51">
        <v>2.75</v>
      </c>
      <c r="J88" s="69">
        <f t="shared" si="17"/>
        <v>1.2832417954185933E-3</v>
      </c>
      <c r="K88" s="69">
        <f t="shared" si="12"/>
        <v>0.54181818181818198</v>
      </c>
      <c r="M88" s="51">
        <v>0.96</v>
      </c>
      <c r="N88" s="69">
        <f t="shared" si="13"/>
        <v>3.416666666666667</v>
      </c>
      <c r="P88" s="56"/>
    </row>
    <row r="89" spans="2:16" x14ac:dyDescent="0.2">
      <c r="B89" s="55"/>
      <c r="F89" s="67" t="s">
        <v>159</v>
      </c>
      <c r="G89" s="51">
        <v>3.57</v>
      </c>
      <c r="H89" s="69">
        <f t="shared" si="16"/>
        <v>1.6424894066334485E-3</v>
      </c>
      <c r="I89" s="51">
        <v>4.7699999999999996</v>
      </c>
      <c r="J89" s="69">
        <f t="shared" si="17"/>
        <v>2.2258412233260691E-3</v>
      </c>
      <c r="K89" s="69">
        <f t="shared" si="12"/>
        <v>-0.2515723270440251</v>
      </c>
      <c r="M89" s="51">
        <v>6.13</v>
      </c>
      <c r="N89" s="69">
        <f t="shared" si="13"/>
        <v>-0.41761827079934744</v>
      </c>
      <c r="P89" s="56"/>
    </row>
    <row r="90" spans="2:16" x14ac:dyDescent="0.2">
      <c r="B90" s="55"/>
      <c r="F90" s="67" t="s">
        <v>18</v>
      </c>
      <c r="G90" s="51">
        <f>+G27-SUM(G80:G89)</f>
        <v>1.7400000000006912</v>
      </c>
      <c r="H90" s="69">
        <f t="shared" si="16"/>
        <v>8.0054105533426776E-4</v>
      </c>
      <c r="I90" s="51">
        <f>+I27-SUM(I80:I89)</f>
        <v>8.410000000000764</v>
      </c>
      <c r="J90" s="69">
        <f t="shared" si="17"/>
        <v>3.9243867270804906E-3</v>
      </c>
      <c r="K90" s="69">
        <f t="shared" si="12"/>
        <v>-0.79310344827579871</v>
      </c>
      <c r="M90" s="51">
        <f>+M27-SUM(M80:M89)</f>
        <v>0.56999999999970896</v>
      </c>
      <c r="N90" s="69">
        <f t="shared" si="13"/>
        <v>2.0526315789501397</v>
      </c>
      <c r="P90" s="56"/>
    </row>
    <row r="91" spans="2:16" x14ac:dyDescent="0.2">
      <c r="B91" s="55"/>
      <c r="F91" s="62" t="s">
        <v>21</v>
      </c>
      <c r="G91" s="64">
        <f>+G79+G67</f>
        <v>4310.92</v>
      </c>
      <c r="H91" s="64"/>
      <c r="I91" s="64">
        <f>+I79+I67</f>
        <v>3886.3</v>
      </c>
      <c r="J91" s="64"/>
      <c r="K91" s="70">
        <f t="shared" si="12"/>
        <v>0.10926073643311107</v>
      </c>
      <c r="M91" s="64">
        <f>+M79+M67</f>
        <v>3176.0699999999997</v>
      </c>
      <c r="N91" s="70">
        <f t="shared" si="13"/>
        <v>0.35731265368836351</v>
      </c>
      <c r="P91" s="56"/>
    </row>
    <row r="92" spans="2:16" x14ac:dyDescent="0.2">
      <c r="B92" s="55"/>
      <c r="F92" s="65"/>
      <c r="G92" s="65"/>
      <c r="H92" s="65"/>
      <c r="I92" s="65"/>
      <c r="J92" s="65"/>
      <c r="K92" s="65"/>
      <c r="P92" s="56"/>
    </row>
    <row r="93" spans="2:16" x14ac:dyDescent="0.2">
      <c r="B93" s="55"/>
      <c r="F93" s="65" t="s">
        <v>22</v>
      </c>
      <c r="G93" s="65"/>
      <c r="H93" s="65"/>
      <c r="I93" s="65"/>
      <c r="J93" s="65"/>
      <c r="K93" s="65"/>
      <c r="P93" s="56"/>
    </row>
    <row r="94" spans="2:16" x14ac:dyDescent="0.2">
      <c r="B94" s="55"/>
      <c r="F94" s="65" t="s">
        <v>23</v>
      </c>
      <c r="G94" s="65"/>
      <c r="H94" s="65"/>
      <c r="I94" s="65"/>
      <c r="J94" s="65"/>
      <c r="K94" s="65"/>
      <c r="P94" s="56"/>
    </row>
    <row r="95" spans="2:16" x14ac:dyDescent="0.2">
      <c r="B95" s="55"/>
      <c r="P95" s="56"/>
    </row>
    <row r="96" spans="2:16" x14ac:dyDescent="0.2"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9"/>
    </row>
  </sheetData>
  <mergeCells count="7">
    <mergeCell ref="F64:K64"/>
    <mergeCell ref="F40:K40"/>
    <mergeCell ref="F41:K41"/>
    <mergeCell ref="F63:K63"/>
    <mergeCell ref="B2:P3"/>
    <mergeCell ref="F11:K11"/>
    <mergeCell ref="F12:K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6"/>
  <sheetViews>
    <sheetView topLeftCell="E31" zoomScale="145" zoomScaleNormal="145" workbookViewId="0">
      <selection activeCell="A9" sqref="A9"/>
    </sheetView>
  </sheetViews>
  <sheetFormatPr defaultColWidth="0" defaultRowHeight="12" x14ac:dyDescent="0.2"/>
  <cols>
    <col min="1" max="1" width="11.7109375" style="23" customWidth="1"/>
    <col min="2" max="4" width="12.7109375" style="23" customWidth="1"/>
    <col min="5" max="5" width="4.28515625" style="23" customWidth="1"/>
    <col min="6" max="6" width="23.85546875" style="23" customWidth="1"/>
    <col min="7" max="16" width="12.7109375" style="23" customWidth="1"/>
    <col min="17" max="17" width="11.7109375" style="23" customWidth="1"/>
    <col min="18" max="20" width="0" style="23" hidden="1" customWidth="1"/>
    <col min="21" max="16384" width="11.42578125" style="23" hidden="1"/>
  </cols>
  <sheetData>
    <row r="1" spans="2:16" ht="9" customHeight="1" x14ac:dyDescent="0.25">
      <c r="C1" s="24"/>
      <c r="D1" s="24"/>
    </row>
    <row r="2" spans="2:16" x14ac:dyDescent="0.2">
      <c r="B2" s="99" t="s">
        <v>123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2:16" x14ac:dyDescent="0.2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">
      <c r="B4" s="25"/>
      <c r="G4" s="25"/>
      <c r="L4" s="25"/>
      <c r="M4" s="25"/>
    </row>
    <row r="5" spans="2:16" x14ac:dyDescent="0.2">
      <c r="B5" s="25"/>
      <c r="G5" s="25"/>
      <c r="L5" s="25"/>
      <c r="M5" s="25"/>
    </row>
    <row r="6" spans="2:16" x14ac:dyDescent="0.2">
      <c r="B6" s="26"/>
    </row>
    <row r="7" spans="2:16" x14ac:dyDescent="0.2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6" x14ac:dyDescent="0.2">
      <c r="B8" s="55"/>
      <c r="I8" s="60"/>
      <c r="J8" s="60"/>
      <c r="K8" s="60"/>
      <c r="L8" s="60"/>
      <c r="M8" s="60"/>
      <c r="N8" s="60"/>
      <c r="O8" s="60"/>
      <c r="P8" s="56"/>
    </row>
    <row r="9" spans="2:16" x14ac:dyDescent="0.2">
      <c r="B9" s="55"/>
      <c r="F9" s="60" t="s">
        <v>8</v>
      </c>
      <c r="G9" s="60"/>
      <c r="H9" s="60"/>
      <c r="I9" s="60"/>
      <c r="J9" s="60"/>
      <c r="K9" s="60"/>
      <c r="L9" s="65"/>
      <c r="M9" s="65"/>
      <c r="N9" s="65"/>
      <c r="O9" s="65"/>
      <c r="P9" s="56"/>
    </row>
    <row r="10" spans="2:16" x14ac:dyDescent="0.2">
      <c r="B10" s="5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56"/>
    </row>
    <row r="11" spans="2:16" x14ac:dyDescent="0.2">
      <c r="B11" s="55"/>
      <c r="F11" s="98" t="s">
        <v>121</v>
      </c>
      <c r="G11" s="98"/>
      <c r="H11" s="98"/>
      <c r="I11" s="98"/>
      <c r="J11" s="98"/>
      <c r="K11" s="98"/>
      <c r="L11" s="65"/>
      <c r="M11" s="65"/>
      <c r="N11" s="65"/>
      <c r="O11" s="65"/>
      <c r="P11" s="56"/>
    </row>
    <row r="12" spans="2:16" x14ac:dyDescent="0.2">
      <c r="B12" s="55"/>
      <c r="F12" s="97" t="s">
        <v>113</v>
      </c>
      <c r="G12" s="97"/>
      <c r="H12" s="97"/>
      <c r="I12" s="97"/>
      <c r="J12" s="97"/>
      <c r="K12" s="97"/>
      <c r="L12" s="65"/>
      <c r="M12" s="65"/>
      <c r="N12" s="65"/>
      <c r="O12" s="65"/>
      <c r="P12" s="56"/>
    </row>
    <row r="13" spans="2:16" x14ac:dyDescent="0.2">
      <c r="B13" s="55"/>
      <c r="F13" s="66"/>
      <c r="G13" s="66"/>
      <c r="H13" s="66"/>
      <c r="I13" s="66"/>
      <c r="J13" s="66"/>
      <c r="K13" s="66"/>
      <c r="L13" s="65"/>
      <c r="M13" s="65"/>
      <c r="N13" s="65"/>
      <c r="O13" s="65"/>
      <c r="P13" s="56"/>
    </row>
    <row r="14" spans="2:16" x14ac:dyDescent="0.2">
      <c r="B14" s="55"/>
      <c r="F14" s="63" t="s">
        <v>9</v>
      </c>
      <c r="G14" s="63" t="s">
        <v>115</v>
      </c>
      <c r="H14" s="63" t="s">
        <v>11</v>
      </c>
      <c r="I14" s="63" t="s">
        <v>10</v>
      </c>
      <c r="J14" s="63" t="s">
        <v>11</v>
      </c>
      <c r="K14" s="63" t="s">
        <v>116</v>
      </c>
      <c r="L14" s="65"/>
      <c r="M14" s="63" t="s">
        <v>12</v>
      </c>
      <c r="N14" s="63" t="s">
        <v>118</v>
      </c>
      <c r="O14" s="65"/>
      <c r="P14" s="56"/>
    </row>
    <row r="15" spans="2:16" x14ac:dyDescent="0.2">
      <c r="B15" s="55"/>
      <c r="F15" s="62" t="s">
        <v>13</v>
      </c>
      <c r="G15" s="71">
        <v>873.53</v>
      </c>
      <c r="H15" s="70">
        <f>1-H27</f>
        <v>0.88946023276889086</v>
      </c>
      <c r="I15" s="64">
        <v>852.45</v>
      </c>
      <c r="J15" s="70">
        <f>1-J27</f>
        <v>0.93706716499945042</v>
      </c>
      <c r="K15" s="70">
        <f>+IFERROR(G15/I15-1, "-")</f>
        <v>2.4728723092263483E-2</v>
      </c>
      <c r="L15" s="65"/>
      <c r="M15" s="64">
        <v>657.17</v>
      </c>
      <c r="N15" s="70">
        <f t="shared" ref="N15:N26" si="0">+IFERROR(G15/M15-1, "-")</f>
        <v>0.32922987963540651</v>
      </c>
      <c r="O15" s="65"/>
      <c r="P15" s="56"/>
    </row>
    <row r="16" spans="2:16" x14ac:dyDescent="0.2">
      <c r="B16" s="55"/>
      <c r="F16" s="67" t="s">
        <v>70</v>
      </c>
      <c r="G16" s="72">
        <v>858.67</v>
      </c>
      <c r="H16" s="69">
        <f>+G16/G$15</f>
        <v>0.98298856364406484</v>
      </c>
      <c r="I16" s="51">
        <v>834.16</v>
      </c>
      <c r="J16" s="69">
        <f>+I16/I$15</f>
        <v>0.978544196140536</v>
      </c>
      <c r="K16" s="69">
        <f t="shared" ref="K16:K25" si="1">+IFERROR(G16/I16-1, "-")</f>
        <v>2.9382852210606991E-2</v>
      </c>
      <c r="L16" s="65"/>
      <c r="M16" s="51">
        <v>644.58000000000004</v>
      </c>
      <c r="N16" s="69">
        <f t="shared" si="0"/>
        <v>0.33213875702007489</v>
      </c>
      <c r="O16" s="65"/>
      <c r="P16" s="56"/>
    </row>
    <row r="17" spans="2:16" x14ac:dyDescent="0.2">
      <c r="B17" s="55"/>
      <c r="F17" s="67" t="s">
        <v>16</v>
      </c>
      <c r="G17" s="72">
        <v>7.02</v>
      </c>
      <c r="H17" s="69">
        <f t="shared" ref="H17:H26" si="2">+G17/G$15</f>
        <v>8.0363582246745953E-3</v>
      </c>
      <c r="I17" s="51">
        <v>6.99</v>
      </c>
      <c r="J17" s="69">
        <f t="shared" ref="J17:J26" si="3">+I17/I$15</f>
        <v>8.1998944219602316E-3</v>
      </c>
      <c r="K17" s="69">
        <f t="shared" si="1"/>
        <v>4.2918454935620964E-3</v>
      </c>
      <c r="L17" s="65"/>
      <c r="M17" s="51">
        <v>5.14</v>
      </c>
      <c r="N17" s="69">
        <f t="shared" si="0"/>
        <v>0.36575875486381326</v>
      </c>
      <c r="O17" s="65"/>
      <c r="P17" s="56"/>
    </row>
    <row r="18" spans="2:16" x14ac:dyDescent="0.2">
      <c r="B18" s="55"/>
      <c r="F18" s="67" t="s">
        <v>71</v>
      </c>
      <c r="G18" s="72">
        <v>3.58</v>
      </c>
      <c r="H18" s="69">
        <f t="shared" si="2"/>
        <v>4.0983137385092669E-3</v>
      </c>
      <c r="I18" s="51">
        <v>3.18</v>
      </c>
      <c r="J18" s="69">
        <f t="shared" si="3"/>
        <v>3.7304240717930671E-3</v>
      </c>
      <c r="K18" s="69">
        <f t="shared" si="1"/>
        <v>0.12578616352201255</v>
      </c>
      <c r="L18" s="65"/>
      <c r="M18" s="51">
        <v>5.78</v>
      </c>
      <c r="N18" s="69">
        <f t="shared" si="0"/>
        <v>-0.38062283737024227</v>
      </c>
      <c r="O18" s="65"/>
      <c r="P18" s="56"/>
    </row>
    <row r="19" spans="2:16" x14ac:dyDescent="0.2">
      <c r="B19" s="55"/>
      <c r="F19" s="67" t="s">
        <v>81</v>
      </c>
      <c r="G19" s="72">
        <v>2.65</v>
      </c>
      <c r="H19" s="69">
        <f t="shared" si="2"/>
        <v>3.033667990795966E-3</v>
      </c>
      <c r="I19" s="51">
        <v>5.18</v>
      </c>
      <c r="J19" s="69">
        <f t="shared" si="3"/>
        <v>6.0766027332981396E-3</v>
      </c>
      <c r="K19" s="69">
        <f t="shared" si="1"/>
        <v>-0.48841698841698844</v>
      </c>
      <c r="L19" s="65"/>
      <c r="M19" s="51">
        <v>0.97</v>
      </c>
      <c r="N19" s="69">
        <f t="shared" si="0"/>
        <v>1.731958762886598</v>
      </c>
      <c r="O19" s="65"/>
      <c r="P19" s="56"/>
    </row>
    <row r="20" spans="2:16" x14ac:dyDescent="0.2">
      <c r="B20" s="55"/>
      <c r="F20" s="67" t="s">
        <v>73</v>
      </c>
      <c r="G20" s="51">
        <v>0.63</v>
      </c>
      <c r="H20" s="69">
        <f t="shared" si="2"/>
        <v>7.2121163554772017E-4</v>
      </c>
      <c r="I20" s="51">
        <v>2.0099999999999998</v>
      </c>
      <c r="J20" s="69">
        <f t="shared" si="3"/>
        <v>2.3579095548125987E-3</v>
      </c>
      <c r="K20" s="69">
        <f t="shared" si="1"/>
        <v>-0.68656716417910446</v>
      </c>
      <c r="M20" s="51">
        <v>0.35</v>
      </c>
      <c r="N20" s="69">
        <f t="shared" si="0"/>
        <v>0.8</v>
      </c>
      <c r="P20" s="56"/>
    </row>
    <row r="21" spans="2:16" x14ac:dyDescent="0.2">
      <c r="B21" s="55"/>
      <c r="F21" s="67" t="s">
        <v>78</v>
      </c>
      <c r="G21" s="51">
        <v>0.27</v>
      </c>
      <c r="H21" s="69">
        <f t="shared" si="2"/>
        <v>3.0909070094902298E-4</v>
      </c>
      <c r="I21" s="51">
        <v>0.15</v>
      </c>
      <c r="J21" s="69">
        <f t="shared" si="3"/>
        <v>1.759633996128805E-4</v>
      </c>
      <c r="K21" s="69">
        <f t="shared" si="1"/>
        <v>0.80000000000000027</v>
      </c>
      <c r="M21" s="51">
        <v>0.04</v>
      </c>
      <c r="N21" s="69">
        <f t="shared" si="0"/>
        <v>5.75</v>
      </c>
      <c r="P21" s="56"/>
    </row>
    <row r="22" spans="2:16" x14ac:dyDescent="0.2">
      <c r="B22" s="55"/>
      <c r="F22" s="67" t="s">
        <v>74</v>
      </c>
      <c r="G22" s="51">
        <v>0.16</v>
      </c>
      <c r="H22" s="69">
        <f t="shared" si="2"/>
        <v>1.8316485982164323E-4</v>
      </c>
      <c r="I22" s="51">
        <v>0.03</v>
      </c>
      <c r="J22" s="69">
        <f t="shared" si="3"/>
        <v>3.5192679922576104E-5</v>
      </c>
      <c r="K22" s="69">
        <f t="shared" si="1"/>
        <v>4.3333333333333339</v>
      </c>
      <c r="M22" s="51">
        <v>0.04</v>
      </c>
      <c r="N22" s="69">
        <f t="shared" si="0"/>
        <v>3</v>
      </c>
      <c r="P22" s="56"/>
    </row>
    <row r="23" spans="2:16" x14ac:dyDescent="0.2">
      <c r="B23" s="55"/>
      <c r="F23" s="67" t="s">
        <v>17</v>
      </c>
      <c r="G23" s="51">
        <v>0.03</v>
      </c>
      <c r="H23" s="69">
        <f t="shared" si="2"/>
        <v>3.4343411216558105E-5</v>
      </c>
      <c r="I23" s="51">
        <v>0.03</v>
      </c>
      <c r="J23" s="69">
        <f t="shared" si="3"/>
        <v>3.5192679922576104E-5</v>
      </c>
      <c r="K23" s="69">
        <f t="shared" si="1"/>
        <v>0</v>
      </c>
      <c r="M23" s="51">
        <v>0.12</v>
      </c>
      <c r="N23" s="69">
        <f t="shared" si="0"/>
        <v>-0.75</v>
      </c>
      <c r="P23" s="56"/>
    </row>
    <row r="24" spans="2:16" x14ac:dyDescent="0.2">
      <c r="B24" s="55"/>
      <c r="F24" s="67" t="s">
        <v>15</v>
      </c>
      <c r="G24" s="51">
        <v>0.01</v>
      </c>
      <c r="H24" s="69">
        <f t="shared" si="2"/>
        <v>1.1447803738852702E-5</v>
      </c>
      <c r="I24" s="51">
        <v>0</v>
      </c>
      <c r="J24" s="69">
        <f t="shared" si="3"/>
        <v>0</v>
      </c>
      <c r="K24" s="69" t="str">
        <f t="shared" si="1"/>
        <v>-</v>
      </c>
      <c r="M24" s="51">
        <v>0</v>
      </c>
      <c r="N24" s="69" t="str">
        <f t="shared" si="0"/>
        <v>-</v>
      </c>
      <c r="P24" s="56"/>
    </row>
    <row r="25" spans="2:16" x14ac:dyDescent="0.2">
      <c r="B25" s="55"/>
      <c r="F25" s="67"/>
      <c r="G25" s="51"/>
      <c r="H25" s="69">
        <f t="shared" si="2"/>
        <v>0</v>
      </c>
      <c r="I25" s="51"/>
      <c r="J25" s="69">
        <f t="shared" si="3"/>
        <v>0</v>
      </c>
      <c r="K25" s="69" t="str">
        <f t="shared" si="1"/>
        <v>-</v>
      </c>
      <c r="M25" s="51"/>
      <c r="N25" s="69" t="str">
        <f t="shared" si="0"/>
        <v>-</v>
      </c>
      <c r="P25" s="56"/>
    </row>
    <row r="26" spans="2:16" x14ac:dyDescent="0.2">
      <c r="B26" s="55"/>
      <c r="F26" s="67" t="s">
        <v>18</v>
      </c>
      <c r="G26" s="51">
        <f>G15-SUM(G16:G25)</f>
        <v>0.51000000000010459</v>
      </c>
      <c r="H26" s="51">
        <f t="shared" si="2"/>
        <v>5.8383799068160752E-4</v>
      </c>
      <c r="I26" s="51">
        <f>I15-SUM(I16:I25)</f>
        <v>0.72000000000025466</v>
      </c>
      <c r="J26" s="69">
        <f t="shared" si="3"/>
        <v>8.4462431814212515E-4</v>
      </c>
      <c r="K26" s="51">
        <f t="shared" ref="K26" si="4">+G26/I26-1</f>
        <v>-0.29166666666677188</v>
      </c>
      <c r="M26" s="51">
        <f>M15-SUM(M16:M25)</f>
        <v>0.14999999999997726</v>
      </c>
      <c r="N26" s="51">
        <f t="shared" si="0"/>
        <v>2.4000000000012127</v>
      </c>
      <c r="P26" s="56"/>
    </row>
    <row r="27" spans="2:16" x14ac:dyDescent="0.2">
      <c r="B27" s="55"/>
      <c r="F27" s="62" t="s">
        <v>19</v>
      </c>
      <c r="G27" s="64">
        <f>+SUM(G28:G31)</f>
        <v>108.56</v>
      </c>
      <c r="H27" s="70">
        <f>+G27/G32</f>
        <v>0.11053976723110917</v>
      </c>
      <c r="I27" s="64">
        <f>+SUM(I28:I31)</f>
        <v>57.25</v>
      </c>
      <c r="J27" s="70">
        <f>+I27/I32</f>
        <v>6.2932835000549622E-2</v>
      </c>
      <c r="K27" s="70">
        <f t="shared" ref="K27:K32" si="5">+IFERROR(G27/I27-1, "-")</f>
        <v>0.89624454148471622</v>
      </c>
      <c r="M27" s="64">
        <f>+SUM(M28:M31)</f>
        <v>64.47</v>
      </c>
      <c r="N27" s="70">
        <f>+IFERROR(G27/M27-1, "-")</f>
        <v>0.68388397704358628</v>
      </c>
      <c r="P27" s="56"/>
    </row>
    <row r="28" spans="2:16" x14ac:dyDescent="0.2">
      <c r="B28" s="55"/>
      <c r="F28" s="67" t="s">
        <v>79</v>
      </c>
      <c r="G28" s="51">
        <v>108.56</v>
      </c>
      <c r="H28" s="69">
        <f>+G28/G$27</f>
        <v>1</v>
      </c>
      <c r="I28" s="51">
        <v>57.25</v>
      </c>
      <c r="J28" s="69">
        <f t="shared" ref="J28:J31" si="6">+I28/I$27</f>
        <v>1</v>
      </c>
      <c r="K28" s="69">
        <f t="shared" si="5"/>
        <v>0.89624454148471622</v>
      </c>
      <c r="M28" s="51">
        <v>64.47</v>
      </c>
      <c r="N28" s="69">
        <f t="shared" ref="N28:N32" si="7">+IFERROR(G28/M28-1, "-")</f>
        <v>0.68388397704358628</v>
      </c>
      <c r="P28" s="56"/>
    </row>
    <row r="29" spans="2:16" x14ac:dyDescent="0.2">
      <c r="B29" s="55"/>
      <c r="F29" s="67"/>
      <c r="G29" s="51"/>
      <c r="H29" s="69">
        <f t="shared" ref="H29:H31" si="8">+G29/G$27</f>
        <v>0</v>
      </c>
      <c r="I29" s="51"/>
      <c r="J29" s="69">
        <f t="shared" si="6"/>
        <v>0</v>
      </c>
      <c r="K29" s="69" t="str">
        <f t="shared" si="5"/>
        <v>-</v>
      </c>
      <c r="M29" s="51"/>
      <c r="N29" s="69" t="str">
        <f t="shared" si="7"/>
        <v>-</v>
      </c>
      <c r="P29" s="56"/>
    </row>
    <row r="30" spans="2:16" x14ac:dyDescent="0.2">
      <c r="B30" s="55"/>
      <c r="F30" s="68"/>
      <c r="G30" s="51"/>
      <c r="H30" s="69">
        <f t="shared" si="8"/>
        <v>0</v>
      </c>
      <c r="I30" s="51"/>
      <c r="J30" s="69">
        <f t="shared" si="6"/>
        <v>0</v>
      </c>
      <c r="K30" s="69" t="str">
        <f t="shared" si="5"/>
        <v>-</v>
      </c>
      <c r="M30" s="51"/>
      <c r="N30" s="69" t="str">
        <f t="shared" si="7"/>
        <v>-</v>
      </c>
      <c r="P30" s="56"/>
    </row>
    <row r="31" spans="2:16" x14ac:dyDescent="0.2">
      <c r="B31" s="55"/>
      <c r="F31" s="68"/>
      <c r="G31" s="51"/>
      <c r="H31" s="69">
        <f t="shared" si="8"/>
        <v>0</v>
      </c>
      <c r="I31" s="51"/>
      <c r="J31" s="69">
        <f t="shared" si="6"/>
        <v>0</v>
      </c>
      <c r="K31" s="69" t="str">
        <f t="shared" si="5"/>
        <v>-</v>
      </c>
      <c r="M31" s="51"/>
      <c r="N31" s="69" t="str">
        <f t="shared" si="7"/>
        <v>-</v>
      </c>
      <c r="P31" s="56"/>
    </row>
    <row r="32" spans="2:16" x14ac:dyDescent="0.2">
      <c r="B32" s="55"/>
      <c r="F32" s="62" t="s">
        <v>21</v>
      </c>
      <c r="G32" s="64">
        <f>+G27+G15</f>
        <v>982.08999999999992</v>
      </c>
      <c r="H32" s="64"/>
      <c r="I32" s="64">
        <f>+I27+I15</f>
        <v>909.7</v>
      </c>
      <c r="J32" s="64"/>
      <c r="K32" s="70">
        <f t="shared" si="5"/>
        <v>7.9575684291524507E-2</v>
      </c>
      <c r="M32" s="64">
        <f>+M27+M15</f>
        <v>721.64</v>
      </c>
      <c r="N32" s="70">
        <f t="shared" si="7"/>
        <v>0.36091402915581172</v>
      </c>
      <c r="P32" s="56"/>
    </row>
    <row r="33" spans="2:16" x14ac:dyDescent="0.2">
      <c r="B33" s="55"/>
      <c r="F33" s="65"/>
      <c r="G33" s="78">
        <f>+G32/G34</f>
        <v>9.227454705523655E-2</v>
      </c>
      <c r="H33" s="65"/>
      <c r="I33" s="65"/>
      <c r="J33" s="65"/>
      <c r="K33" s="65"/>
      <c r="P33" s="56"/>
    </row>
    <row r="34" spans="2:16" x14ac:dyDescent="0.2">
      <c r="B34" s="55"/>
      <c r="F34" s="65" t="s">
        <v>22</v>
      </c>
      <c r="G34" s="79">
        <f>+'Macro Región Norte'!D32</f>
        <v>10643.130000000001</v>
      </c>
      <c r="H34" s="65"/>
      <c r="I34" s="65"/>
      <c r="J34" s="65"/>
      <c r="K34" s="65"/>
      <c r="P34" s="56"/>
    </row>
    <row r="35" spans="2:16" x14ac:dyDescent="0.2">
      <c r="B35" s="55"/>
      <c r="F35" s="65" t="s">
        <v>23</v>
      </c>
      <c r="G35" s="65"/>
      <c r="H35" s="65"/>
      <c r="I35" s="65"/>
      <c r="J35" s="65"/>
      <c r="K35" s="65"/>
      <c r="P35" s="56"/>
    </row>
    <row r="36" spans="2:16" x14ac:dyDescent="0.2">
      <c r="B36" s="55"/>
      <c r="F36" s="65"/>
      <c r="G36" s="65"/>
      <c r="H36" s="65"/>
      <c r="I36" s="65"/>
      <c r="J36" s="65"/>
      <c r="K36" s="65"/>
      <c r="P36" s="56"/>
    </row>
    <row r="37" spans="2:16" x14ac:dyDescent="0.2">
      <c r="B37" s="55"/>
      <c r="F37" s="65"/>
      <c r="G37" s="65"/>
      <c r="H37" s="65"/>
      <c r="I37" s="65"/>
      <c r="J37" s="65"/>
      <c r="K37" s="65"/>
      <c r="P37" s="56"/>
    </row>
    <row r="38" spans="2:16" x14ac:dyDescent="0.2">
      <c r="B38" s="55"/>
      <c r="F38" s="60" t="s">
        <v>24</v>
      </c>
      <c r="G38" s="60"/>
      <c r="H38" s="60"/>
      <c r="I38" s="60"/>
      <c r="J38" s="60"/>
      <c r="K38" s="60"/>
      <c r="P38" s="56"/>
    </row>
    <row r="39" spans="2:16" x14ac:dyDescent="0.2">
      <c r="B39" s="55"/>
      <c r="F39" s="65"/>
      <c r="G39" s="65"/>
      <c r="H39" s="65"/>
      <c r="I39" s="65"/>
      <c r="J39" s="65"/>
      <c r="K39" s="65"/>
      <c r="P39" s="56"/>
    </row>
    <row r="40" spans="2:16" x14ac:dyDescent="0.2">
      <c r="B40" s="55"/>
      <c r="F40" s="98" t="s">
        <v>117</v>
      </c>
      <c r="G40" s="98"/>
      <c r="H40" s="98"/>
      <c r="I40" s="98"/>
      <c r="J40" s="98"/>
      <c r="K40" s="98"/>
      <c r="P40" s="56"/>
    </row>
    <row r="41" spans="2:16" x14ac:dyDescent="0.2">
      <c r="B41" s="55"/>
      <c r="F41" s="97" t="s">
        <v>113</v>
      </c>
      <c r="G41" s="97"/>
      <c r="H41" s="97"/>
      <c r="I41" s="97"/>
      <c r="J41" s="97"/>
      <c r="K41" s="97"/>
      <c r="P41" s="56"/>
    </row>
    <row r="42" spans="2:16" x14ac:dyDescent="0.2">
      <c r="B42" s="55"/>
      <c r="F42" s="66"/>
      <c r="G42" s="66"/>
      <c r="H42" s="66"/>
      <c r="I42" s="66"/>
      <c r="J42" s="66"/>
      <c r="K42" s="66"/>
      <c r="P42" s="56"/>
    </row>
    <row r="43" spans="2:16" x14ac:dyDescent="0.2">
      <c r="B43" s="55"/>
      <c r="F43" s="63" t="s">
        <v>25</v>
      </c>
      <c r="G43" s="63" t="s">
        <v>115</v>
      </c>
      <c r="H43" s="63" t="s">
        <v>11</v>
      </c>
      <c r="I43" s="63" t="s">
        <v>10</v>
      </c>
      <c r="J43" s="63" t="s">
        <v>11</v>
      </c>
      <c r="K43" s="63" t="s">
        <v>116</v>
      </c>
      <c r="M43" s="63" t="s">
        <v>12</v>
      </c>
      <c r="N43" s="63" t="s">
        <v>118</v>
      </c>
      <c r="P43" s="56"/>
    </row>
    <row r="44" spans="2:16" x14ac:dyDescent="0.2">
      <c r="B44" s="55"/>
      <c r="F44" s="61" t="s">
        <v>26</v>
      </c>
      <c r="G44" s="51">
        <v>346.49</v>
      </c>
      <c r="H44" s="69">
        <f>+G44/G$55</f>
        <v>0.35280880571027101</v>
      </c>
      <c r="I44" s="51">
        <v>322.49</v>
      </c>
      <c r="J44" s="69">
        <f>+I44/I$55</f>
        <v>0.35450148400571618</v>
      </c>
      <c r="K44" s="69">
        <f t="shared" ref="K44:K55" si="9">+IFERROR(G44/I44-1, "-")</f>
        <v>7.4420912276349727E-2</v>
      </c>
      <c r="M44" s="51">
        <v>247.34</v>
      </c>
      <c r="N44" s="69">
        <f t="shared" ref="N44:N55" si="10">+IFERROR(G44/M44-1, "-")</f>
        <v>0.40086520578960139</v>
      </c>
      <c r="P44" s="56"/>
    </row>
    <row r="45" spans="2:16" x14ac:dyDescent="0.2">
      <c r="B45" s="55"/>
      <c r="F45" s="61" t="s">
        <v>27</v>
      </c>
      <c r="G45" s="51">
        <v>219.56</v>
      </c>
      <c r="H45" s="69">
        <f t="shared" ref="H45:H54" si="11">+G45/G$55</f>
        <v>0.22356403180971196</v>
      </c>
      <c r="I45" s="51">
        <v>203.13</v>
      </c>
      <c r="J45" s="69">
        <f t="shared" ref="J45:J54" si="12">+I45/I$55</f>
        <v>0.22329339342640428</v>
      </c>
      <c r="K45" s="69">
        <f t="shared" si="9"/>
        <v>8.0884162851375896E-2</v>
      </c>
      <c r="M45" s="51">
        <v>151.59</v>
      </c>
      <c r="N45" s="69">
        <f t="shared" si="10"/>
        <v>0.44838050003298369</v>
      </c>
      <c r="P45" s="56"/>
    </row>
    <row r="46" spans="2:16" x14ac:dyDescent="0.2">
      <c r="B46" s="55"/>
      <c r="F46" s="61" t="s">
        <v>33</v>
      </c>
      <c r="G46" s="51">
        <v>59.66</v>
      </c>
      <c r="H46" s="69">
        <f t="shared" si="11"/>
        <v>6.0747996619454431E-2</v>
      </c>
      <c r="I46" s="51">
        <v>74.86</v>
      </c>
      <c r="J46" s="69">
        <f t="shared" si="12"/>
        <v>8.2290865120369344E-2</v>
      </c>
      <c r="K46" s="69">
        <f t="shared" si="9"/>
        <v>-0.20304568527918787</v>
      </c>
      <c r="M46" s="51">
        <v>62.46</v>
      </c>
      <c r="N46" s="69">
        <f t="shared" si="10"/>
        <v>-4.482869036183168E-2</v>
      </c>
      <c r="P46" s="56"/>
    </row>
    <row r="47" spans="2:16" x14ac:dyDescent="0.2">
      <c r="B47" s="55"/>
      <c r="F47" s="61" t="s">
        <v>75</v>
      </c>
      <c r="G47" s="51">
        <v>47.39</v>
      </c>
      <c r="H47" s="69">
        <f t="shared" si="11"/>
        <v>4.8254233318738612E-2</v>
      </c>
      <c r="I47" s="51">
        <v>30.55</v>
      </c>
      <c r="J47" s="69">
        <f t="shared" si="12"/>
        <v>3.3582499725184123E-2</v>
      </c>
      <c r="K47" s="69">
        <f t="shared" si="9"/>
        <v>0.55122749590834696</v>
      </c>
      <c r="M47" s="51">
        <v>25.27</v>
      </c>
      <c r="N47" s="69">
        <f t="shared" si="10"/>
        <v>0.87534626038781171</v>
      </c>
      <c r="P47" s="56"/>
    </row>
    <row r="48" spans="2:16" x14ac:dyDescent="0.2">
      <c r="B48" s="55"/>
      <c r="F48" s="61" t="s">
        <v>28</v>
      </c>
      <c r="G48" s="51">
        <v>32.58</v>
      </c>
      <c r="H48" s="69">
        <f t="shared" si="11"/>
        <v>3.3174149008746656E-2</v>
      </c>
      <c r="I48" s="51">
        <v>19.78</v>
      </c>
      <c r="J48" s="69">
        <f t="shared" si="12"/>
        <v>2.1743431900626581E-2</v>
      </c>
      <c r="K48" s="69">
        <f t="shared" si="9"/>
        <v>0.6471183013144588</v>
      </c>
      <c r="M48" s="51">
        <v>30.88</v>
      </c>
      <c r="N48" s="69">
        <f t="shared" si="10"/>
        <v>5.5051813471502564E-2</v>
      </c>
      <c r="P48" s="56"/>
    </row>
    <row r="49" spans="2:16" x14ac:dyDescent="0.2">
      <c r="B49" s="55"/>
      <c r="F49" s="61" t="s">
        <v>76</v>
      </c>
      <c r="G49" s="51">
        <v>32.44</v>
      </c>
      <c r="H49" s="69">
        <f t="shared" si="11"/>
        <v>3.3031595882251116E-2</v>
      </c>
      <c r="I49" s="51">
        <v>33.35</v>
      </c>
      <c r="J49" s="69">
        <f t="shared" si="12"/>
        <v>3.6660437506870397E-2</v>
      </c>
      <c r="K49" s="69">
        <f t="shared" si="9"/>
        <v>-2.7286356821589308E-2</v>
      </c>
      <c r="M49" s="51">
        <v>11.26</v>
      </c>
      <c r="N49" s="69">
        <f t="shared" si="10"/>
        <v>1.8809946714031969</v>
      </c>
      <c r="P49" s="56"/>
    </row>
    <row r="50" spans="2:16" x14ac:dyDescent="0.2">
      <c r="B50" s="55"/>
      <c r="F50" s="61" t="s">
        <v>93</v>
      </c>
      <c r="G50" s="51">
        <v>29.96</v>
      </c>
      <c r="H50" s="69">
        <f t="shared" si="11"/>
        <v>3.05063690700445E-2</v>
      </c>
      <c r="I50" s="51">
        <v>35.270000000000003</v>
      </c>
      <c r="J50" s="69">
        <f t="shared" si="12"/>
        <v>3.8771023414312412E-2</v>
      </c>
      <c r="K50" s="69">
        <f t="shared" si="9"/>
        <v>-0.15055287779982995</v>
      </c>
      <c r="M50" s="51">
        <v>29.52</v>
      </c>
      <c r="N50" s="69">
        <f t="shared" si="10"/>
        <v>1.4905149051490652E-2</v>
      </c>
      <c r="P50" s="56"/>
    </row>
    <row r="51" spans="2:16" x14ac:dyDescent="0.2">
      <c r="B51" s="55"/>
      <c r="F51" s="61" t="s">
        <v>29</v>
      </c>
      <c r="G51" s="51">
        <v>29.91</v>
      </c>
      <c r="H51" s="69">
        <f t="shared" si="11"/>
        <v>3.0455457239153237E-2</v>
      </c>
      <c r="I51" s="51">
        <v>17.53</v>
      </c>
      <c r="J51" s="69">
        <f t="shared" si="12"/>
        <v>1.9270089040342969E-2</v>
      </c>
      <c r="K51" s="69">
        <f t="shared" si="9"/>
        <v>0.70621791215059893</v>
      </c>
      <c r="M51" s="51">
        <v>19.25</v>
      </c>
      <c r="N51" s="69">
        <f t="shared" si="10"/>
        <v>0.55376623376623368</v>
      </c>
      <c r="P51" s="56"/>
    </row>
    <row r="52" spans="2:16" x14ac:dyDescent="0.2">
      <c r="B52" s="55"/>
      <c r="F52" s="61" t="s">
        <v>77</v>
      </c>
      <c r="G52" s="51">
        <v>25.29</v>
      </c>
      <c r="H52" s="69">
        <f t="shared" si="11"/>
        <v>2.5751204064800581E-2</v>
      </c>
      <c r="I52" s="51">
        <v>14.24</v>
      </c>
      <c r="J52" s="69">
        <f t="shared" si="12"/>
        <v>1.5653512146861601E-2</v>
      </c>
      <c r="K52" s="69">
        <f t="shared" si="9"/>
        <v>0.77598314606741559</v>
      </c>
      <c r="M52" s="51">
        <v>8.91</v>
      </c>
      <c r="N52" s="69">
        <f t="shared" si="10"/>
        <v>1.8383838383838382</v>
      </c>
      <c r="P52" s="56"/>
    </row>
    <row r="53" spans="2:16" x14ac:dyDescent="0.2">
      <c r="B53" s="55"/>
      <c r="F53" s="61" t="s">
        <v>90</v>
      </c>
      <c r="G53" s="51">
        <v>18.45</v>
      </c>
      <c r="H53" s="69">
        <f t="shared" si="11"/>
        <v>1.8786465598875868E-2</v>
      </c>
      <c r="I53" s="51">
        <v>22.2</v>
      </c>
      <c r="J53" s="69">
        <f t="shared" si="12"/>
        <v>2.4403649554798283E-2</v>
      </c>
      <c r="K53" s="69">
        <f t="shared" si="9"/>
        <v>-0.16891891891891897</v>
      </c>
      <c r="M53" s="51">
        <v>14.33</v>
      </c>
      <c r="N53" s="69">
        <f t="shared" si="10"/>
        <v>0.28750872295882757</v>
      </c>
      <c r="P53" s="56"/>
    </row>
    <row r="54" spans="2:16" x14ac:dyDescent="0.2">
      <c r="B54" s="55"/>
      <c r="F54" s="62" t="s">
        <v>18</v>
      </c>
      <c r="G54" s="51">
        <f>+G32-SUM(G44:G53)</f>
        <v>140.36000000000001</v>
      </c>
      <c r="H54" s="69">
        <f t="shared" si="11"/>
        <v>0.14291969167795215</v>
      </c>
      <c r="I54" s="51">
        <f>+I32-SUM(I44:I53)</f>
        <v>136.30000000000007</v>
      </c>
      <c r="J54" s="69">
        <f t="shared" si="12"/>
        <v>0.14982961415851387</v>
      </c>
      <c r="K54" s="69">
        <f t="shared" si="9"/>
        <v>2.9787234042552679E-2</v>
      </c>
      <c r="M54" s="51">
        <f>+M32-SUM(M44:M53)</f>
        <v>120.83000000000004</v>
      </c>
      <c r="N54" s="70">
        <f t="shared" si="10"/>
        <v>0.16163204502193129</v>
      </c>
      <c r="P54" s="56"/>
    </row>
    <row r="55" spans="2:16" x14ac:dyDescent="0.2">
      <c r="B55" s="55"/>
      <c r="F55" s="62" t="s">
        <v>21</v>
      </c>
      <c r="G55" s="64">
        <f>+SUM(G44:G54)</f>
        <v>982.08999999999992</v>
      </c>
      <c r="H55" s="64"/>
      <c r="I55" s="64">
        <f>+SUM(I44:I54)</f>
        <v>909.7</v>
      </c>
      <c r="J55" s="64"/>
      <c r="K55" s="70">
        <f t="shared" si="9"/>
        <v>7.9575684291524507E-2</v>
      </c>
      <c r="M55" s="64">
        <f>+SUM(M44:M54)</f>
        <v>721.64</v>
      </c>
      <c r="N55" s="70">
        <f t="shared" si="10"/>
        <v>0.36091402915581172</v>
      </c>
      <c r="P55" s="56"/>
    </row>
    <row r="56" spans="2:16" x14ac:dyDescent="0.2">
      <c r="B56" s="55"/>
      <c r="F56" s="65"/>
      <c r="G56" s="65"/>
      <c r="H56" s="65"/>
      <c r="I56" s="65"/>
      <c r="J56" s="65"/>
      <c r="K56" s="65"/>
      <c r="P56" s="56"/>
    </row>
    <row r="57" spans="2:16" x14ac:dyDescent="0.2">
      <c r="B57" s="55"/>
      <c r="F57" s="65" t="s">
        <v>22</v>
      </c>
      <c r="G57" s="65"/>
      <c r="H57" s="65"/>
      <c r="I57" s="65"/>
      <c r="J57" s="65"/>
      <c r="K57" s="65"/>
      <c r="P57" s="56"/>
    </row>
    <row r="58" spans="2:16" x14ac:dyDescent="0.2">
      <c r="B58" s="55"/>
      <c r="F58" s="65" t="s">
        <v>23</v>
      </c>
      <c r="G58" s="65"/>
      <c r="H58" s="65"/>
      <c r="I58" s="65"/>
      <c r="J58" s="65"/>
      <c r="K58" s="65"/>
      <c r="P58" s="56"/>
    </row>
    <row r="59" spans="2:16" x14ac:dyDescent="0.2">
      <c r="B59" s="55"/>
      <c r="F59" s="65"/>
      <c r="G59" s="65"/>
      <c r="H59" s="65"/>
      <c r="I59" s="65"/>
      <c r="J59" s="65"/>
      <c r="K59" s="65"/>
      <c r="P59" s="56"/>
    </row>
    <row r="60" spans="2:16" x14ac:dyDescent="0.2">
      <c r="B60" s="55"/>
      <c r="F60" s="65"/>
      <c r="G60" s="65"/>
      <c r="H60" s="65"/>
      <c r="I60" s="65"/>
      <c r="J60" s="65"/>
      <c r="K60" s="65"/>
      <c r="P60" s="56"/>
    </row>
    <row r="61" spans="2:16" x14ac:dyDescent="0.2">
      <c r="B61" s="55"/>
      <c r="F61" s="60" t="s">
        <v>32</v>
      </c>
      <c r="G61" s="60"/>
      <c r="H61" s="60"/>
      <c r="I61" s="60"/>
      <c r="J61" s="60"/>
      <c r="K61" s="60"/>
      <c r="P61" s="56"/>
    </row>
    <row r="62" spans="2:16" x14ac:dyDescent="0.2">
      <c r="B62" s="55"/>
      <c r="F62" s="65"/>
      <c r="G62" s="65"/>
      <c r="H62" s="65"/>
      <c r="I62" s="65"/>
      <c r="J62" s="65"/>
      <c r="K62" s="65"/>
      <c r="P62" s="56"/>
    </row>
    <row r="63" spans="2:16" x14ac:dyDescent="0.2">
      <c r="B63" s="55"/>
      <c r="F63" s="98" t="s">
        <v>119</v>
      </c>
      <c r="G63" s="98"/>
      <c r="H63" s="98"/>
      <c r="I63" s="98"/>
      <c r="J63" s="98"/>
      <c r="K63" s="98"/>
      <c r="P63" s="56"/>
    </row>
    <row r="64" spans="2:16" x14ac:dyDescent="0.2">
      <c r="B64" s="55"/>
      <c r="F64" s="97" t="s">
        <v>113</v>
      </c>
      <c r="G64" s="97"/>
      <c r="H64" s="97"/>
      <c r="I64" s="97"/>
      <c r="J64" s="97"/>
      <c r="K64" s="97"/>
      <c r="P64" s="56"/>
    </row>
    <row r="65" spans="2:16" x14ac:dyDescent="0.2">
      <c r="B65" s="55"/>
      <c r="F65" s="66"/>
      <c r="G65" s="66"/>
      <c r="H65" s="66"/>
      <c r="I65" s="66"/>
      <c r="J65" s="66"/>
      <c r="K65" s="66"/>
      <c r="P65" s="56"/>
    </row>
    <row r="66" spans="2:16" x14ac:dyDescent="0.2">
      <c r="B66" s="55"/>
      <c r="F66" s="63" t="s">
        <v>9</v>
      </c>
      <c r="G66" s="63" t="s">
        <v>115</v>
      </c>
      <c r="H66" s="63" t="s">
        <v>11</v>
      </c>
      <c r="I66" s="63" t="s">
        <v>10</v>
      </c>
      <c r="J66" s="63" t="s">
        <v>11</v>
      </c>
      <c r="K66" s="63" t="s">
        <v>116</v>
      </c>
      <c r="M66" s="63" t="s">
        <v>12</v>
      </c>
      <c r="N66" s="63" t="s">
        <v>118</v>
      </c>
      <c r="P66" s="56"/>
    </row>
    <row r="67" spans="2:16" x14ac:dyDescent="0.2">
      <c r="B67" s="55"/>
      <c r="F67" s="62" t="s">
        <v>13</v>
      </c>
      <c r="G67" s="64">
        <f>+SUM(G68:G78)</f>
        <v>873.53</v>
      </c>
      <c r="H67" s="64"/>
      <c r="I67" s="64">
        <f>+SUM(I68:I78)</f>
        <v>852.45</v>
      </c>
      <c r="J67" s="64"/>
      <c r="K67" s="70">
        <f t="shared" ref="K67:K91" si="13">+IFERROR(G67/I67-1, "-")</f>
        <v>2.4728723092263483E-2</v>
      </c>
      <c r="M67" s="64">
        <f>+SUM(M68:M78)</f>
        <v>657.17</v>
      </c>
      <c r="N67" s="70">
        <f t="shared" ref="N67:N91" si="14">+IFERROR(G67/M67-1, "-")</f>
        <v>0.32922987963540651</v>
      </c>
      <c r="P67" s="56"/>
    </row>
    <row r="68" spans="2:16" x14ac:dyDescent="0.2">
      <c r="B68" s="55"/>
      <c r="F68" s="67" t="s">
        <v>97</v>
      </c>
      <c r="G68" s="51">
        <v>314.97000000000003</v>
      </c>
      <c r="H68" s="69">
        <f>+G68/G$67</f>
        <v>0.36057147436264358</v>
      </c>
      <c r="I68" s="51">
        <v>267.12</v>
      </c>
      <c r="J68" s="69">
        <f>+I68/I$67</f>
        <v>0.31335562203061762</v>
      </c>
      <c r="K68" s="69">
        <f t="shared" si="13"/>
        <v>0.17913297394429484</v>
      </c>
      <c r="M68" s="51">
        <v>192.92</v>
      </c>
      <c r="N68" s="69">
        <f t="shared" si="14"/>
        <v>0.63264565623056224</v>
      </c>
      <c r="P68" s="56"/>
    </row>
    <row r="69" spans="2:16" x14ac:dyDescent="0.2">
      <c r="B69" s="55"/>
      <c r="F69" s="67" t="s">
        <v>96</v>
      </c>
      <c r="G69" s="51">
        <v>157.61000000000001</v>
      </c>
      <c r="H69" s="69">
        <f t="shared" ref="H69:H78" si="15">+G69/G$67</f>
        <v>0.18042883472805743</v>
      </c>
      <c r="I69" s="51">
        <v>199.01</v>
      </c>
      <c r="J69" s="69">
        <f t="shared" ref="J69:J78" si="16">+I69/I$67</f>
        <v>0.23345650771306234</v>
      </c>
      <c r="K69" s="69">
        <f t="shared" si="13"/>
        <v>-0.2080297472488819</v>
      </c>
      <c r="M69" s="51">
        <v>125.96</v>
      </c>
      <c r="N69" s="69">
        <f t="shared" si="14"/>
        <v>0.2512702445220707</v>
      </c>
      <c r="P69" s="56"/>
    </row>
    <row r="70" spans="2:16" x14ac:dyDescent="0.2">
      <c r="B70" s="55"/>
      <c r="F70" s="67" t="s">
        <v>98</v>
      </c>
      <c r="G70" s="51">
        <v>80.92</v>
      </c>
      <c r="H70" s="69">
        <f t="shared" si="15"/>
        <v>9.2635627854796065E-2</v>
      </c>
      <c r="I70" s="51">
        <v>71.62</v>
      </c>
      <c r="J70" s="69">
        <f t="shared" si="16"/>
        <v>8.4016657868496686E-2</v>
      </c>
      <c r="K70" s="69">
        <f t="shared" si="13"/>
        <v>0.12985199664898062</v>
      </c>
      <c r="M70" s="51">
        <v>58.12</v>
      </c>
      <c r="N70" s="69">
        <f t="shared" si="14"/>
        <v>0.39229181004817626</v>
      </c>
      <c r="P70" s="56"/>
    </row>
    <row r="71" spans="2:16" x14ac:dyDescent="0.2">
      <c r="B71" s="55"/>
      <c r="F71" s="67" t="s">
        <v>160</v>
      </c>
      <c r="G71" s="51">
        <v>33.380000000000003</v>
      </c>
      <c r="H71" s="69">
        <f t="shared" si="15"/>
        <v>3.8212768880290321E-2</v>
      </c>
      <c r="I71" s="51">
        <v>35.75</v>
      </c>
      <c r="J71" s="69">
        <f t="shared" si="16"/>
        <v>4.193794357440319E-2</v>
      </c>
      <c r="K71" s="69">
        <f t="shared" si="13"/>
        <v>-6.6293706293706234E-2</v>
      </c>
      <c r="M71" s="51">
        <v>31.4</v>
      </c>
      <c r="N71" s="69">
        <f t="shared" si="14"/>
        <v>6.3057324840764428E-2</v>
      </c>
      <c r="P71" s="56"/>
    </row>
    <row r="72" spans="2:16" x14ac:dyDescent="0.2">
      <c r="B72" s="55"/>
      <c r="F72" s="67" t="s">
        <v>152</v>
      </c>
      <c r="G72" s="51">
        <v>28.06</v>
      </c>
      <c r="H72" s="69">
        <f t="shared" si="15"/>
        <v>3.2122537291220679E-2</v>
      </c>
      <c r="I72" s="51">
        <v>58.65</v>
      </c>
      <c r="J72" s="69">
        <f t="shared" si="16"/>
        <v>6.8801689248636277E-2</v>
      </c>
      <c r="K72" s="69">
        <f t="shared" si="13"/>
        <v>-0.52156862745098043</v>
      </c>
      <c r="M72" s="51">
        <v>49.9</v>
      </c>
      <c r="N72" s="69">
        <f t="shared" si="14"/>
        <v>-0.43767535070140284</v>
      </c>
      <c r="P72" s="56"/>
    </row>
    <row r="73" spans="2:16" x14ac:dyDescent="0.2">
      <c r="B73" s="55"/>
      <c r="F73" s="67" t="s">
        <v>161</v>
      </c>
      <c r="G73" s="51">
        <v>27.32</v>
      </c>
      <c r="H73" s="69">
        <f t="shared" si="15"/>
        <v>3.1275399814545579E-2</v>
      </c>
      <c r="I73" s="51">
        <v>7.62</v>
      </c>
      <c r="J73" s="69">
        <f t="shared" si="16"/>
        <v>8.9389407003343298E-3</v>
      </c>
      <c r="K73" s="69">
        <f t="shared" si="13"/>
        <v>2.5853018372703414</v>
      </c>
      <c r="M73" s="51">
        <v>2.15</v>
      </c>
      <c r="N73" s="69">
        <f t="shared" si="14"/>
        <v>11.706976744186047</v>
      </c>
      <c r="P73" s="56"/>
    </row>
    <row r="74" spans="2:16" x14ac:dyDescent="0.2">
      <c r="B74" s="55"/>
      <c r="F74" s="67" t="s">
        <v>162</v>
      </c>
      <c r="G74" s="51">
        <v>26.79</v>
      </c>
      <c r="H74" s="69">
        <f t="shared" si="15"/>
        <v>3.0668666216386385E-2</v>
      </c>
      <c r="I74" s="51">
        <v>27.29</v>
      </c>
      <c r="J74" s="69">
        <f t="shared" si="16"/>
        <v>3.2013607836236725E-2</v>
      </c>
      <c r="K74" s="69">
        <f t="shared" si="13"/>
        <v>-1.8321729571271539E-2</v>
      </c>
      <c r="M74" s="51">
        <v>25.87</v>
      </c>
      <c r="N74" s="69">
        <f t="shared" si="14"/>
        <v>3.5562427522226381E-2</v>
      </c>
      <c r="P74" s="56"/>
    </row>
    <row r="75" spans="2:16" x14ac:dyDescent="0.2">
      <c r="B75" s="55"/>
      <c r="F75" s="67" t="s">
        <v>99</v>
      </c>
      <c r="G75" s="51">
        <v>24.33</v>
      </c>
      <c r="H75" s="69">
        <f t="shared" si="15"/>
        <v>2.7852506496628619E-2</v>
      </c>
      <c r="I75" s="51">
        <v>27.61</v>
      </c>
      <c r="J75" s="69">
        <f t="shared" si="16"/>
        <v>3.2388996422077536E-2</v>
      </c>
      <c r="K75" s="69">
        <f t="shared" si="13"/>
        <v>-0.11879753712423036</v>
      </c>
      <c r="M75" s="51">
        <v>27.45</v>
      </c>
      <c r="N75" s="69">
        <f t="shared" si="14"/>
        <v>-0.11366120218579234</v>
      </c>
      <c r="P75" s="56"/>
    </row>
    <row r="76" spans="2:16" x14ac:dyDescent="0.2">
      <c r="B76" s="55"/>
      <c r="F76" s="67" t="s">
        <v>163</v>
      </c>
      <c r="G76" s="51">
        <v>23.9</v>
      </c>
      <c r="H76" s="69">
        <f t="shared" si="15"/>
        <v>2.7360250935857956E-2</v>
      </c>
      <c r="I76" s="51">
        <v>0</v>
      </c>
      <c r="J76" s="69">
        <f t="shared" si="16"/>
        <v>0</v>
      </c>
      <c r="K76" s="69" t="str">
        <f t="shared" si="13"/>
        <v>-</v>
      </c>
      <c r="M76" s="51">
        <v>0</v>
      </c>
      <c r="N76" s="69" t="str">
        <f t="shared" si="14"/>
        <v>-</v>
      </c>
      <c r="P76" s="56"/>
    </row>
    <row r="77" spans="2:16" x14ac:dyDescent="0.2">
      <c r="B77" s="55"/>
      <c r="F77" s="67" t="s">
        <v>164</v>
      </c>
      <c r="G77" s="51">
        <v>19.53</v>
      </c>
      <c r="H77" s="69">
        <f t="shared" si="15"/>
        <v>2.2357560701979327E-2</v>
      </c>
      <c r="I77" s="51">
        <v>15.33</v>
      </c>
      <c r="J77" s="69">
        <f t="shared" si="16"/>
        <v>1.7983459440436389E-2</v>
      </c>
      <c r="K77" s="69">
        <f t="shared" si="13"/>
        <v>0.27397260273972601</v>
      </c>
      <c r="M77" s="51">
        <v>11.85</v>
      </c>
      <c r="N77" s="69">
        <f t="shared" si="14"/>
        <v>0.64810126582278493</v>
      </c>
      <c r="P77" s="56"/>
    </row>
    <row r="78" spans="2:16" x14ac:dyDescent="0.2">
      <c r="B78" s="55"/>
      <c r="F78" s="67" t="s">
        <v>18</v>
      </c>
      <c r="G78" s="51">
        <f>+G15-SUM(G68:G77)</f>
        <v>136.72000000000003</v>
      </c>
      <c r="H78" s="69">
        <f t="shared" si="15"/>
        <v>0.15651437271759416</v>
      </c>
      <c r="I78" s="51">
        <f>+I15-SUM(I68:I77)</f>
        <v>142.45000000000005</v>
      </c>
      <c r="J78" s="69">
        <f t="shared" si="16"/>
        <v>0.16710657516569891</v>
      </c>
      <c r="K78" s="69">
        <f t="shared" si="13"/>
        <v>-4.022464022464034E-2</v>
      </c>
      <c r="M78" s="51">
        <f>+M15-SUM(M68:M77)</f>
        <v>131.54999999999995</v>
      </c>
      <c r="N78" s="69">
        <f t="shared" si="14"/>
        <v>3.9300646142151896E-2</v>
      </c>
      <c r="P78" s="56"/>
    </row>
    <row r="79" spans="2:16" x14ac:dyDescent="0.2">
      <c r="B79" s="55"/>
      <c r="F79" s="62" t="s">
        <v>19</v>
      </c>
      <c r="G79" s="64">
        <f>+SUM(G80:G90)</f>
        <v>108.56</v>
      </c>
      <c r="H79" s="64"/>
      <c r="I79" s="64">
        <f>+SUM(I80:I90)</f>
        <v>57.25</v>
      </c>
      <c r="J79" s="64"/>
      <c r="K79" s="70">
        <f t="shared" si="13"/>
        <v>0.89624454148471622</v>
      </c>
      <c r="M79" s="64">
        <f>+SUM(M80:M90)</f>
        <v>64.47</v>
      </c>
      <c r="N79" s="70">
        <f t="shared" si="14"/>
        <v>0.68388397704358628</v>
      </c>
      <c r="P79" s="56"/>
    </row>
    <row r="80" spans="2:16" x14ac:dyDescent="0.2">
      <c r="B80" s="55"/>
      <c r="F80" s="67" t="s">
        <v>165</v>
      </c>
      <c r="G80" s="72">
        <v>88.31</v>
      </c>
      <c r="H80" s="69">
        <f>+G80/G$79</f>
        <v>0.81346720707442888</v>
      </c>
      <c r="I80" s="51">
        <v>49.95</v>
      </c>
      <c r="J80" s="69">
        <f>+I80/I$79</f>
        <v>0.87248908296943239</v>
      </c>
      <c r="K80" s="69">
        <f t="shared" si="13"/>
        <v>0.76796796796796785</v>
      </c>
      <c r="M80" s="51">
        <v>57.66</v>
      </c>
      <c r="N80" s="69">
        <f t="shared" si="14"/>
        <v>0.53156434269857811</v>
      </c>
      <c r="P80" s="56"/>
    </row>
    <row r="81" spans="2:16" x14ac:dyDescent="0.2">
      <c r="B81" s="55"/>
      <c r="F81" s="67" t="s">
        <v>166</v>
      </c>
      <c r="G81" s="72">
        <v>10.92</v>
      </c>
      <c r="H81" s="69">
        <f t="shared" ref="H81:H90" si="17">+G81/G$79</f>
        <v>0.10058953574060427</v>
      </c>
      <c r="I81" s="51">
        <v>0</v>
      </c>
      <c r="J81" s="69">
        <f t="shared" ref="J81:J90" si="18">+I81/I$79</f>
        <v>0</v>
      </c>
      <c r="K81" s="69" t="str">
        <f t="shared" si="13"/>
        <v>-</v>
      </c>
      <c r="M81" s="51">
        <v>2.75</v>
      </c>
      <c r="N81" s="69">
        <f t="shared" si="14"/>
        <v>2.9709090909090907</v>
      </c>
      <c r="P81" s="56"/>
    </row>
    <row r="82" spans="2:16" x14ac:dyDescent="0.2">
      <c r="B82" s="55"/>
      <c r="F82" s="67" t="s">
        <v>100</v>
      </c>
      <c r="G82" s="72">
        <v>8.2799999999999994</v>
      </c>
      <c r="H82" s="69">
        <f t="shared" si="17"/>
        <v>7.6271186440677957E-2</v>
      </c>
      <c r="I82" s="51">
        <v>6.27</v>
      </c>
      <c r="J82" s="69">
        <f t="shared" si="18"/>
        <v>0.10951965065502182</v>
      </c>
      <c r="K82" s="69">
        <f t="shared" si="13"/>
        <v>0.32057416267942584</v>
      </c>
      <c r="M82" s="51">
        <v>3.66</v>
      </c>
      <c r="N82" s="69">
        <f t="shared" si="14"/>
        <v>1.262295081967213</v>
      </c>
      <c r="P82" s="56"/>
    </row>
    <row r="83" spans="2:16" x14ac:dyDescent="0.2">
      <c r="B83" s="55"/>
      <c r="F83" s="67" t="s">
        <v>167</v>
      </c>
      <c r="G83" s="72">
        <v>1.06</v>
      </c>
      <c r="H83" s="69">
        <f t="shared" si="17"/>
        <v>9.7641857037582911E-3</v>
      </c>
      <c r="I83" s="51">
        <v>1.03</v>
      </c>
      <c r="J83" s="69">
        <f t="shared" si="18"/>
        <v>1.7991266375545854E-2</v>
      </c>
      <c r="K83" s="69">
        <f t="shared" si="13"/>
        <v>2.9126213592232997E-2</v>
      </c>
      <c r="M83" s="51">
        <v>0.3</v>
      </c>
      <c r="N83" s="69">
        <f t="shared" si="14"/>
        <v>2.5333333333333337</v>
      </c>
      <c r="P83" s="56"/>
    </row>
    <row r="84" spans="2:16" x14ac:dyDescent="0.2">
      <c r="B84" s="55"/>
      <c r="F84" s="67"/>
      <c r="G84" s="72"/>
      <c r="H84" s="69">
        <f t="shared" si="17"/>
        <v>0</v>
      </c>
      <c r="I84" s="51"/>
      <c r="J84" s="69">
        <f t="shared" si="18"/>
        <v>0</v>
      </c>
      <c r="K84" s="69" t="str">
        <f t="shared" si="13"/>
        <v>-</v>
      </c>
      <c r="M84" s="51"/>
      <c r="N84" s="69" t="str">
        <f t="shared" si="14"/>
        <v>-</v>
      </c>
      <c r="P84" s="56"/>
    </row>
    <row r="85" spans="2:16" x14ac:dyDescent="0.2">
      <c r="B85" s="55"/>
      <c r="F85" s="67"/>
      <c r="G85" s="72"/>
      <c r="H85" s="69">
        <f t="shared" si="17"/>
        <v>0</v>
      </c>
      <c r="I85" s="51"/>
      <c r="J85" s="69">
        <f t="shared" si="18"/>
        <v>0</v>
      </c>
      <c r="K85" s="69" t="str">
        <f t="shared" si="13"/>
        <v>-</v>
      </c>
      <c r="M85" s="51"/>
      <c r="N85" s="69" t="str">
        <f t="shared" si="14"/>
        <v>-</v>
      </c>
      <c r="P85" s="56"/>
    </row>
    <row r="86" spans="2:16" x14ac:dyDescent="0.2">
      <c r="B86" s="55"/>
      <c r="F86" s="67"/>
      <c r="G86" s="51"/>
      <c r="H86" s="69">
        <f t="shared" si="17"/>
        <v>0</v>
      </c>
      <c r="I86" s="51"/>
      <c r="J86" s="69">
        <f t="shared" si="18"/>
        <v>0</v>
      </c>
      <c r="K86" s="69" t="str">
        <f t="shared" si="13"/>
        <v>-</v>
      </c>
      <c r="M86" s="51"/>
      <c r="N86" s="69" t="str">
        <f t="shared" si="14"/>
        <v>-</v>
      </c>
      <c r="P86" s="56"/>
    </row>
    <row r="87" spans="2:16" x14ac:dyDescent="0.2">
      <c r="B87" s="55"/>
      <c r="F87" s="67"/>
      <c r="G87" s="51"/>
      <c r="H87" s="69">
        <f t="shared" si="17"/>
        <v>0</v>
      </c>
      <c r="I87" s="51"/>
      <c r="J87" s="69">
        <f t="shared" si="18"/>
        <v>0</v>
      </c>
      <c r="K87" s="69" t="str">
        <f t="shared" si="13"/>
        <v>-</v>
      </c>
      <c r="M87" s="51"/>
      <c r="N87" s="69" t="str">
        <f t="shared" si="14"/>
        <v>-</v>
      </c>
      <c r="P87" s="56"/>
    </row>
    <row r="88" spans="2:16" x14ac:dyDescent="0.2">
      <c r="B88" s="55"/>
      <c r="F88" s="67"/>
      <c r="G88" s="51"/>
      <c r="H88" s="69">
        <f t="shared" si="17"/>
        <v>0</v>
      </c>
      <c r="I88" s="51"/>
      <c r="J88" s="69">
        <f t="shared" si="18"/>
        <v>0</v>
      </c>
      <c r="K88" s="69" t="str">
        <f t="shared" si="13"/>
        <v>-</v>
      </c>
      <c r="M88" s="51"/>
      <c r="N88" s="69" t="str">
        <f t="shared" si="14"/>
        <v>-</v>
      </c>
      <c r="P88" s="56"/>
    </row>
    <row r="89" spans="2:16" x14ac:dyDescent="0.2">
      <c r="B89" s="55"/>
      <c r="F89" s="67"/>
      <c r="G89" s="51"/>
      <c r="H89" s="69">
        <f t="shared" si="17"/>
        <v>0</v>
      </c>
      <c r="I89" s="51"/>
      <c r="J89" s="69">
        <f t="shared" si="18"/>
        <v>0</v>
      </c>
      <c r="K89" s="69" t="str">
        <f t="shared" si="13"/>
        <v>-</v>
      </c>
      <c r="M89" s="51"/>
      <c r="N89" s="69" t="str">
        <f t="shared" si="14"/>
        <v>-</v>
      </c>
      <c r="P89" s="56"/>
    </row>
    <row r="90" spans="2:16" x14ac:dyDescent="0.2">
      <c r="B90" s="55"/>
      <c r="F90" s="67" t="s">
        <v>18</v>
      </c>
      <c r="G90" s="51">
        <f>+G27-SUM(G80:G89)</f>
        <v>-1.0000000000005116E-2</v>
      </c>
      <c r="H90" s="69">
        <f t="shared" si="17"/>
        <v>-9.2114959469464958E-5</v>
      </c>
      <c r="I90" s="51">
        <f>+I27-SUM(I80:I89)</f>
        <v>0</v>
      </c>
      <c r="J90" s="69">
        <f t="shared" si="18"/>
        <v>0</v>
      </c>
      <c r="K90" s="69" t="str">
        <f t="shared" si="13"/>
        <v>-</v>
      </c>
      <c r="M90" s="51">
        <f>+M27-SUM(M80:M89)</f>
        <v>0.10000000000000853</v>
      </c>
      <c r="N90" s="69">
        <f t="shared" si="14"/>
        <v>-1.1000000000000427</v>
      </c>
      <c r="P90" s="56"/>
    </row>
    <row r="91" spans="2:16" x14ac:dyDescent="0.2">
      <c r="B91" s="55"/>
      <c r="F91" s="62" t="s">
        <v>21</v>
      </c>
      <c r="G91" s="64">
        <f>+G79+G67</f>
        <v>982.08999999999992</v>
      </c>
      <c r="H91" s="64"/>
      <c r="I91" s="64">
        <f>+I79+I67</f>
        <v>909.7</v>
      </c>
      <c r="J91" s="64"/>
      <c r="K91" s="70">
        <f t="shared" si="13"/>
        <v>7.9575684291524507E-2</v>
      </c>
      <c r="M91" s="64">
        <f>+M79+M67</f>
        <v>721.64</v>
      </c>
      <c r="N91" s="70">
        <f t="shared" si="14"/>
        <v>0.36091402915581172</v>
      </c>
      <c r="P91" s="56"/>
    </row>
    <row r="92" spans="2:16" x14ac:dyDescent="0.2">
      <c r="B92" s="55"/>
      <c r="F92" s="65"/>
      <c r="G92" s="65"/>
      <c r="H92" s="65"/>
      <c r="I92" s="65"/>
      <c r="J92" s="65"/>
      <c r="K92" s="65"/>
      <c r="P92" s="56"/>
    </row>
    <row r="93" spans="2:16" x14ac:dyDescent="0.2">
      <c r="B93" s="55"/>
      <c r="F93" s="65" t="s">
        <v>22</v>
      </c>
      <c r="G93" s="65"/>
      <c r="H93" s="65"/>
      <c r="I93" s="65"/>
      <c r="J93" s="65"/>
      <c r="K93" s="65"/>
      <c r="P93" s="56"/>
    </row>
    <row r="94" spans="2:16" x14ac:dyDescent="0.2">
      <c r="B94" s="55"/>
      <c r="F94" s="65" t="s">
        <v>23</v>
      </c>
      <c r="G94" s="65"/>
      <c r="H94" s="65"/>
      <c r="I94" s="65"/>
      <c r="J94" s="65"/>
      <c r="K94" s="65"/>
      <c r="P94" s="56"/>
    </row>
    <row r="95" spans="2:16" x14ac:dyDescent="0.2">
      <c r="B95" s="55"/>
      <c r="P95" s="56"/>
    </row>
    <row r="96" spans="2:16" x14ac:dyDescent="0.2"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9"/>
    </row>
  </sheetData>
  <mergeCells count="7">
    <mergeCell ref="F64:K64"/>
    <mergeCell ref="F40:K40"/>
    <mergeCell ref="F41:K41"/>
    <mergeCell ref="F63:K63"/>
    <mergeCell ref="B2:P3"/>
    <mergeCell ref="F11:K11"/>
    <mergeCell ref="F12:K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96"/>
  <sheetViews>
    <sheetView topLeftCell="E31" zoomScale="145" zoomScaleNormal="145" workbookViewId="0">
      <selection activeCell="A9" sqref="A9"/>
    </sheetView>
  </sheetViews>
  <sheetFormatPr defaultColWidth="0" defaultRowHeight="12" x14ac:dyDescent="0.2"/>
  <cols>
    <col min="1" max="1" width="11.7109375" style="23" customWidth="1"/>
    <col min="2" max="4" width="12.7109375" style="23" customWidth="1"/>
    <col min="5" max="5" width="4.28515625" style="23" customWidth="1"/>
    <col min="6" max="6" width="23.85546875" style="23" customWidth="1"/>
    <col min="7" max="16" width="12.7109375" style="23" customWidth="1"/>
    <col min="17" max="17" width="11.7109375" style="23" customWidth="1"/>
    <col min="18" max="20" width="0" style="23" hidden="1" customWidth="1"/>
    <col min="21" max="16384" width="11.42578125" style="23" hidden="1"/>
  </cols>
  <sheetData>
    <row r="1" spans="2:16" ht="9" customHeight="1" x14ac:dyDescent="0.25">
      <c r="C1" s="24"/>
      <c r="D1" s="24"/>
    </row>
    <row r="2" spans="2:16" x14ac:dyDescent="0.2">
      <c r="B2" s="99" t="s">
        <v>124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2:16" x14ac:dyDescent="0.2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">
      <c r="B4" s="25"/>
      <c r="G4" s="25"/>
      <c r="L4" s="25"/>
      <c r="M4" s="25"/>
    </row>
    <row r="5" spans="2:16" x14ac:dyDescent="0.2">
      <c r="B5" s="25"/>
      <c r="G5" s="25"/>
      <c r="L5" s="25"/>
      <c r="M5" s="25"/>
    </row>
    <row r="6" spans="2:16" x14ac:dyDescent="0.2">
      <c r="B6" s="26"/>
    </row>
    <row r="7" spans="2:16" x14ac:dyDescent="0.2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6" x14ac:dyDescent="0.2">
      <c r="B8" s="55"/>
      <c r="I8" s="60"/>
      <c r="J8" s="60"/>
      <c r="K8" s="60"/>
      <c r="L8" s="60"/>
      <c r="M8" s="60"/>
      <c r="N8" s="60"/>
      <c r="O8" s="60"/>
      <c r="P8" s="56"/>
    </row>
    <row r="9" spans="2:16" x14ac:dyDescent="0.2">
      <c r="B9" s="55"/>
      <c r="F9" s="60" t="s">
        <v>8</v>
      </c>
      <c r="G9" s="60"/>
      <c r="H9" s="60"/>
      <c r="I9" s="60"/>
      <c r="J9" s="60"/>
      <c r="K9" s="60"/>
      <c r="L9" s="65"/>
      <c r="M9" s="65"/>
      <c r="N9" s="65"/>
      <c r="O9" s="65"/>
      <c r="P9" s="56"/>
    </row>
    <row r="10" spans="2:16" x14ac:dyDescent="0.2">
      <c r="B10" s="5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56"/>
    </row>
    <row r="11" spans="2:16" x14ac:dyDescent="0.2">
      <c r="B11" s="55"/>
      <c r="F11" s="98" t="s">
        <v>121</v>
      </c>
      <c r="G11" s="98"/>
      <c r="H11" s="98"/>
      <c r="I11" s="98"/>
      <c r="J11" s="98"/>
      <c r="K11" s="98"/>
      <c r="L11" s="65"/>
      <c r="M11" s="65"/>
      <c r="N11" s="65"/>
      <c r="O11" s="65"/>
      <c r="P11" s="56"/>
    </row>
    <row r="12" spans="2:16" x14ac:dyDescent="0.2">
      <c r="B12" s="55"/>
      <c r="F12" s="97" t="s">
        <v>113</v>
      </c>
      <c r="G12" s="97"/>
      <c r="H12" s="97"/>
      <c r="I12" s="97"/>
      <c r="J12" s="97"/>
      <c r="K12" s="97"/>
      <c r="L12" s="65"/>
      <c r="M12" s="65"/>
      <c r="N12" s="65"/>
      <c r="O12" s="65"/>
      <c r="P12" s="56"/>
    </row>
    <row r="13" spans="2:16" x14ac:dyDescent="0.2">
      <c r="B13" s="55"/>
      <c r="F13" s="66"/>
      <c r="G13" s="66"/>
      <c r="H13" s="66"/>
      <c r="I13" s="66"/>
      <c r="J13" s="66"/>
      <c r="K13" s="66"/>
      <c r="L13" s="65"/>
      <c r="M13" s="65"/>
      <c r="N13" s="65"/>
      <c r="O13" s="65"/>
      <c r="P13" s="56"/>
    </row>
    <row r="14" spans="2:16" x14ac:dyDescent="0.2">
      <c r="B14" s="55"/>
      <c r="F14" s="63" t="s">
        <v>9</v>
      </c>
      <c r="G14" s="63" t="s">
        <v>115</v>
      </c>
      <c r="H14" s="63" t="s">
        <v>11</v>
      </c>
      <c r="I14" s="63" t="s">
        <v>10</v>
      </c>
      <c r="J14" s="63" t="s">
        <v>11</v>
      </c>
      <c r="K14" s="63" t="s">
        <v>116</v>
      </c>
      <c r="L14" s="65"/>
      <c r="M14" s="63" t="s">
        <v>12</v>
      </c>
      <c r="N14" s="63" t="s">
        <v>118</v>
      </c>
      <c r="O14" s="65"/>
      <c r="P14" s="56"/>
    </row>
    <row r="15" spans="2:16" x14ac:dyDescent="0.2">
      <c r="B15" s="55"/>
      <c r="F15" s="62" t="s">
        <v>13</v>
      </c>
      <c r="G15" s="71">
        <v>2853.4</v>
      </c>
      <c r="H15" s="70">
        <f>1-H27</f>
        <v>0.83009690379149537</v>
      </c>
      <c r="I15" s="64">
        <v>2462.7399999999998</v>
      </c>
      <c r="J15" s="70">
        <f>1-J27</f>
        <v>0.83166397633407851</v>
      </c>
      <c r="K15" s="70">
        <f>+IFERROR(G15/I15-1, "-")</f>
        <v>0.15862819461250499</v>
      </c>
      <c r="L15" s="65"/>
      <c r="M15" s="64">
        <v>2161.34</v>
      </c>
      <c r="N15" s="70">
        <f t="shared" ref="N15:N26" si="0">+IFERROR(G15/M15-1, "-")</f>
        <v>0.32019950586210411</v>
      </c>
      <c r="O15" s="65"/>
      <c r="P15" s="56"/>
    </row>
    <row r="16" spans="2:16" x14ac:dyDescent="0.2">
      <c r="B16" s="55"/>
      <c r="F16" s="67" t="s">
        <v>14</v>
      </c>
      <c r="G16" s="72">
        <v>1256.56</v>
      </c>
      <c r="H16" s="69">
        <f>+G16/G$15</f>
        <v>0.44037288848391387</v>
      </c>
      <c r="I16" s="51">
        <v>1135.49</v>
      </c>
      <c r="J16" s="69">
        <f>+I16/I$15</f>
        <v>0.46106775380267512</v>
      </c>
      <c r="K16" s="69">
        <f t="shared" ref="K16:K26" si="1">+IFERROR(G16/I16-1, "-")</f>
        <v>0.106623572202309</v>
      </c>
      <c r="L16" s="65"/>
      <c r="M16" s="51">
        <v>1030.23</v>
      </c>
      <c r="N16" s="69">
        <f t="shared" si="0"/>
        <v>0.21968880735369756</v>
      </c>
      <c r="O16" s="65"/>
      <c r="P16" s="56"/>
    </row>
    <row r="17" spans="2:16" x14ac:dyDescent="0.2">
      <c r="B17" s="55"/>
      <c r="F17" s="67" t="s">
        <v>71</v>
      </c>
      <c r="G17" s="72">
        <v>856.55</v>
      </c>
      <c r="H17" s="69">
        <f t="shared" ref="H17:H26" si="2">+G17/G$15</f>
        <v>0.30018574332375408</v>
      </c>
      <c r="I17" s="51">
        <v>837.71</v>
      </c>
      <c r="J17" s="69">
        <f t="shared" ref="J17:J26" si="3">+I17/I$15</f>
        <v>0.34015364999959397</v>
      </c>
      <c r="K17" s="69">
        <f t="shared" si="1"/>
        <v>2.2489883133781197E-2</v>
      </c>
      <c r="L17" s="65"/>
      <c r="M17" s="51">
        <v>804.14</v>
      </c>
      <c r="N17" s="69">
        <f t="shared" si="0"/>
        <v>6.5175218245579147E-2</v>
      </c>
      <c r="O17" s="65"/>
      <c r="P17" s="56"/>
    </row>
    <row r="18" spans="2:16" x14ac:dyDescent="0.2">
      <c r="B18" s="55"/>
      <c r="F18" s="67" t="s">
        <v>81</v>
      </c>
      <c r="G18" s="72">
        <v>525.52</v>
      </c>
      <c r="H18" s="69">
        <f t="shared" si="2"/>
        <v>0.18417326697974346</v>
      </c>
      <c r="I18" s="51">
        <v>323.41000000000003</v>
      </c>
      <c r="J18" s="69">
        <f t="shared" si="3"/>
        <v>0.13132121133371774</v>
      </c>
      <c r="K18" s="69">
        <f t="shared" si="1"/>
        <v>0.62493429393030508</v>
      </c>
      <c r="L18" s="65"/>
      <c r="M18" s="51">
        <v>211.26</v>
      </c>
      <c r="N18" s="69">
        <f t="shared" si="0"/>
        <v>1.4875508851651995</v>
      </c>
      <c r="O18" s="65"/>
      <c r="P18" s="56"/>
    </row>
    <row r="19" spans="2:16" x14ac:dyDescent="0.2">
      <c r="B19" s="55"/>
      <c r="F19" s="67" t="s">
        <v>16</v>
      </c>
      <c r="G19" s="72">
        <v>202.42</v>
      </c>
      <c r="H19" s="69">
        <f t="shared" si="2"/>
        <v>7.0939931310016108E-2</v>
      </c>
      <c r="I19" s="51">
        <v>153.01</v>
      </c>
      <c r="J19" s="69">
        <f t="shared" si="3"/>
        <v>6.2129985300924985E-2</v>
      </c>
      <c r="K19" s="69">
        <f t="shared" si="1"/>
        <v>0.32292007058362193</v>
      </c>
      <c r="L19" s="65"/>
      <c r="M19" s="51">
        <v>109.07</v>
      </c>
      <c r="N19" s="69">
        <f t="shared" si="0"/>
        <v>0.85587237553864481</v>
      </c>
      <c r="O19" s="65"/>
      <c r="P19" s="56"/>
    </row>
    <row r="20" spans="2:16" x14ac:dyDescent="0.2">
      <c r="B20" s="55"/>
      <c r="F20" s="67" t="s">
        <v>78</v>
      </c>
      <c r="G20" s="51">
        <v>3.9</v>
      </c>
      <c r="H20" s="69">
        <f t="shared" si="2"/>
        <v>1.3667904955491693E-3</v>
      </c>
      <c r="I20" s="51">
        <v>9</v>
      </c>
      <c r="J20" s="69">
        <f t="shared" si="3"/>
        <v>3.6544661637038425E-3</v>
      </c>
      <c r="K20" s="69">
        <f t="shared" si="1"/>
        <v>-0.56666666666666665</v>
      </c>
      <c r="M20" s="51">
        <v>4.83</v>
      </c>
      <c r="N20" s="69">
        <f t="shared" si="0"/>
        <v>-0.19254658385093171</v>
      </c>
      <c r="P20" s="56"/>
    </row>
    <row r="21" spans="2:16" x14ac:dyDescent="0.2">
      <c r="B21" s="55"/>
      <c r="F21" s="67" t="s">
        <v>74</v>
      </c>
      <c r="G21" s="51">
        <v>3.51</v>
      </c>
      <c r="H21" s="69">
        <f t="shared" si="2"/>
        <v>1.2301114459942523E-3</v>
      </c>
      <c r="I21" s="51">
        <v>0.77</v>
      </c>
      <c r="J21" s="69">
        <f t="shared" si="3"/>
        <v>3.1265988289466207E-4</v>
      </c>
      <c r="K21" s="69">
        <f t="shared" si="1"/>
        <v>3.5584415584415581</v>
      </c>
      <c r="M21" s="51">
        <v>0.23</v>
      </c>
      <c r="N21" s="69">
        <f t="shared" si="0"/>
        <v>14.260869565217389</v>
      </c>
      <c r="P21" s="56"/>
    </row>
    <row r="22" spans="2:16" x14ac:dyDescent="0.2">
      <c r="B22" s="55"/>
      <c r="F22" s="67" t="s">
        <v>73</v>
      </c>
      <c r="G22" s="51">
        <v>1.68</v>
      </c>
      <c r="H22" s="69">
        <f t="shared" si="2"/>
        <v>5.8877129039041135E-4</v>
      </c>
      <c r="I22" s="51">
        <v>0.48</v>
      </c>
      <c r="J22" s="69">
        <f t="shared" si="3"/>
        <v>1.9490486206420491E-4</v>
      </c>
      <c r="K22" s="69">
        <f t="shared" si="1"/>
        <v>2.5</v>
      </c>
      <c r="M22" s="51">
        <v>0.06</v>
      </c>
      <c r="N22" s="69">
        <f t="shared" si="0"/>
        <v>27</v>
      </c>
      <c r="P22" s="56"/>
    </row>
    <row r="23" spans="2:16" x14ac:dyDescent="0.2">
      <c r="B23" s="55"/>
      <c r="F23" s="67" t="s">
        <v>87</v>
      </c>
      <c r="G23" s="51">
        <v>1.34</v>
      </c>
      <c r="H23" s="69">
        <f t="shared" si="2"/>
        <v>4.696151959066377E-4</v>
      </c>
      <c r="I23" s="51">
        <v>0.41</v>
      </c>
      <c r="J23" s="69">
        <f t="shared" si="3"/>
        <v>1.6648123634650837E-4</v>
      </c>
      <c r="K23" s="69">
        <f t="shared" si="1"/>
        <v>2.2682926829268295</v>
      </c>
      <c r="M23" s="51">
        <v>0.22</v>
      </c>
      <c r="N23" s="69">
        <f t="shared" si="0"/>
        <v>5.0909090909090908</v>
      </c>
      <c r="P23" s="56"/>
    </row>
    <row r="24" spans="2:16" x14ac:dyDescent="0.2">
      <c r="B24" s="55"/>
      <c r="F24" s="67" t="s">
        <v>86</v>
      </c>
      <c r="G24" s="51">
        <v>0.38</v>
      </c>
      <c r="H24" s="69">
        <f t="shared" si="2"/>
        <v>1.3317445854068831E-4</v>
      </c>
      <c r="I24" s="51">
        <v>0.24</v>
      </c>
      <c r="J24" s="69">
        <f t="shared" si="3"/>
        <v>9.7452431032102454E-5</v>
      </c>
      <c r="K24" s="69">
        <f t="shared" si="1"/>
        <v>0.58333333333333348</v>
      </c>
      <c r="M24" s="51">
        <v>0.02</v>
      </c>
      <c r="N24" s="69">
        <f t="shared" si="0"/>
        <v>18</v>
      </c>
      <c r="P24" s="56"/>
    </row>
    <row r="25" spans="2:16" x14ac:dyDescent="0.2">
      <c r="B25" s="55"/>
      <c r="F25" s="67" t="s">
        <v>17</v>
      </c>
      <c r="G25" s="51">
        <v>0.09</v>
      </c>
      <c r="H25" s="69">
        <f t="shared" si="2"/>
        <v>3.1541319128057756E-5</v>
      </c>
      <c r="I25" s="51">
        <v>0.04</v>
      </c>
      <c r="J25" s="69">
        <f t="shared" si="3"/>
        <v>1.6242071838683746E-5</v>
      </c>
      <c r="K25" s="69">
        <f t="shared" si="1"/>
        <v>1.25</v>
      </c>
      <c r="M25" s="51">
        <v>0</v>
      </c>
      <c r="N25" s="69" t="str">
        <f t="shared" si="0"/>
        <v>-</v>
      </c>
      <c r="P25" s="56"/>
    </row>
    <row r="26" spans="2:16" x14ac:dyDescent="0.2">
      <c r="B26" s="55"/>
      <c r="F26" s="67" t="s">
        <v>18</v>
      </c>
      <c r="G26" s="51">
        <f>G15-SUM(G16:G25)</f>
        <v>1.4499999999998181</v>
      </c>
      <c r="H26" s="69">
        <f t="shared" si="2"/>
        <v>5.0816569706308898E-4</v>
      </c>
      <c r="I26" s="51">
        <f>I15-SUM(I16:I25)</f>
        <v>2.180000000000291</v>
      </c>
      <c r="J26" s="69">
        <f t="shared" si="3"/>
        <v>8.851929152083822E-4</v>
      </c>
      <c r="K26" s="51">
        <f t="shared" si="1"/>
        <v>-0.3348623853212731</v>
      </c>
      <c r="M26" s="51">
        <f>M15-SUM(M16:M25)</f>
        <v>1.2800000000006548</v>
      </c>
      <c r="N26" s="51">
        <f t="shared" si="0"/>
        <v>0.13281249999927836</v>
      </c>
      <c r="P26" s="56"/>
    </row>
    <row r="27" spans="2:16" x14ac:dyDescent="0.2">
      <c r="B27" s="55"/>
      <c r="F27" s="62" t="s">
        <v>19</v>
      </c>
      <c r="G27" s="64">
        <f>+SUM(G28:G31)</f>
        <v>584.03</v>
      </c>
      <c r="H27" s="70">
        <f>+G27/G32</f>
        <v>0.16990309620850458</v>
      </c>
      <c r="I27" s="64">
        <f>+SUM(I28:I31)</f>
        <v>498.48</v>
      </c>
      <c r="J27" s="70">
        <f>+I27/I32</f>
        <v>0.16833602366592149</v>
      </c>
      <c r="K27" s="70">
        <f t="shared" ref="K27:K32" si="4">+IFERROR(G27/I27-1, "-")</f>
        <v>0.17162173005938053</v>
      </c>
      <c r="M27" s="64">
        <f>+SUM(M28:M31)</f>
        <v>424.88</v>
      </c>
      <c r="N27" s="70">
        <f>+IFERROR(G27/M27-1, "-")</f>
        <v>0.37457635096968556</v>
      </c>
      <c r="P27" s="56"/>
    </row>
    <row r="28" spans="2:16" x14ac:dyDescent="0.2">
      <c r="B28" s="55"/>
      <c r="F28" s="67" t="s">
        <v>84</v>
      </c>
      <c r="G28" s="51">
        <v>386.03</v>
      </c>
      <c r="H28" s="69">
        <f>+G28/G$27</f>
        <v>0.66097631970960391</v>
      </c>
      <c r="I28" s="51">
        <v>225.23</v>
      </c>
      <c r="J28" s="69">
        <f t="shared" ref="J28:J31" si="5">+I28/I$27</f>
        <v>0.45183357406515806</v>
      </c>
      <c r="K28" s="69">
        <f t="shared" si="4"/>
        <v>0.71393686453847183</v>
      </c>
      <c r="M28" s="51">
        <v>184.23</v>
      </c>
      <c r="N28" s="69">
        <f t="shared" ref="N28:N32" si="6">+IFERROR(G28/M28-1, "-")</f>
        <v>1.0953699180372358</v>
      </c>
      <c r="P28" s="56"/>
    </row>
    <row r="29" spans="2:16" x14ac:dyDescent="0.2">
      <c r="B29" s="55"/>
      <c r="F29" s="67" t="s">
        <v>83</v>
      </c>
      <c r="G29" s="51">
        <v>146.51</v>
      </c>
      <c r="H29" s="69">
        <f t="shared" ref="H29:H31" si="7">+G29/G$27</f>
        <v>0.25086040100679757</v>
      </c>
      <c r="I29" s="51">
        <v>198.97</v>
      </c>
      <c r="J29" s="69">
        <f t="shared" si="5"/>
        <v>0.39915342641630558</v>
      </c>
      <c r="K29" s="69">
        <f t="shared" si="4"/>
        <v>-0.26365783786500485</v>
      </c>
      <c r="M29" s="51">
        <v>155.31</v>
      </c>
      <c r="N29" s="69">
        <f t="shared" si="6"/>
        <v>-5.6660871804777635E-2</v>
      </c>
      <c r="P29" s="56"/>
    </row>
    <row r="30" spans="2:16" x14ac:dyDescent="0.2">
      <c r="B30" s="55"/>
      <c r="F30" s="67" t="s">
        <v>82</v>
      </c>
      <c r="G30" s="51">
        <v>30.86</v>
      </c>
      <c r="H30" s="69">
        <f t="shared" si="7"/>
        <v>5.2839751382634456E-2</v>
      </c>
      <c r="I30" s="51">
        <v>53.99</v>
      </c>
      <c r="J30" s="69">
        <f t="shared" si="5"/>
        <v>0.10830926015085861</v>
      </c>
      <c r="K30" s="69">
        <f t="shared" si="4"/>
        <v>-0.42841266901278019</v>
      </c>
      <c r="M30" s="51">
        <v>59.72</v>
      </c>
      <c r="N30" s="69">
        <f t="shared" si="6"/>
        <v>-0.4832551908908238</v>
      </c>
      <c r="P30" s="56"/>
    </row>
    <row r="31" spans="2:16" x14ac:dyDescent="0.2">
      <c r="B31" s="55"/>
      <c r="F31" s="67" t="s">
        <v>20</v>
      </c>
      <c r="G31" s="51">
        <v>20.63</v>
      </c>
      <c r="H31" s="69">
        <f t="shared" si="7"/>
        <v>3.5323527900963991E-2</v>
      </c>
      <c r="I31" s="51">
        <v>20.29</v>
      </c>
      <c r="J31" s="69">
        <f t="shared" si="5"/>
        <v>4.0703739367677738E-2</v>
      </c>
      <c r="K31" s="69">
        <f t="shared" si="4"/>
        <v>1.675702316412031E-2</v>
      </c>
      <c r="M31" s="51">
        <v>25.62</v>
      </c>
      <c r="N31" s="69">
        <f t="shared" si="6"/>
        <v>-0.19476971116315389</v>
      </c>
      <c r="P31" s="56"/>
    </row>
    <row r="32" spans="2:16" x14ac:dyDescent="0.2">
      <c r="B32" s="55"/>
      <c r="F32" s="62" t="s">
        <v>21</v>
      </c>
      <c r="G32" s="64">
        <f>+G27+G15</f>
        <v>3437.4300000000003</v>
      </c>
      <c r="H32" s="64"/>
      <c r="I32" s="64">
        <f>+I27+I15</f>
        <v>2961.22</v>
      </c>
      <c r="J32" s="64"/>
      <c r="K32" s="70">
        <f t="shared" si="4"/>
        <v>0.16081547470299418</v>
      </c>
      <c r="M32" s="64">
        <f>+M27+M15</f>
        <v>2586.2200000000003</v>
      </c>
      <c r="N32" s="70">
        <f t="shared" si="6"/>
        <v>0.32913286572681355</v>
      </c>
      <c r="P32" s="56"/>
    </row>
    <row r="33" spans="2:16" x14ac:dyDescent="0.2">
      <c r="B33" s="55"/>
      <c r="F33" s="65"/>
      <c r="G33" s="80">
        <f>+G32/G34</f>
        <v>0.32297171978543904</v>
      </c>
      <c r="H33" s="65"/>
      <c r="I33" s="65"/>
      <c r="J33" s="65"/>
      <c r="K33" s="65"/>
      <c r="P33" s="56"/>
    </row>
    <row r="34" spans="2:16" x14ac:dyDescent="0.2">
      <c r="B34" s="55"/>
      <c r="F34" s="65" t="s">
        <v>22</v>
      </c>
      <c r="G34" s="79">
        <f>+'Macro Región Norte'!D32</f>
        <v>10643.130000000001</v>
      </c>
      <c r="H34" s="65"/>
      <c r="I34" s="65"/>
      <c r="J34" s="65"/>
      <c r="K34" s="65"/>
      <c r="P34" s="56"/>
    </row>
    <row r="35" spans="2:16" x14ac:dyDescent="0.2">
      <c r="B35" s="55"/>
      <c r="F35" s="65" t="s">
        <v>23</v>
      </c>
      <c r="G35" s="65"/>
      <c r="H35" s="65"/>
      <c r="I35" s="65"/>
      <c r="J35" s="65"/>
      <c r="K35" s="65"/>
      <c r="P35" s="56"/>
    </row>
    <row r="36" spans="2:16" x14ac:dyDescent="0.2">
      <c r="B36" s="55"/>
      <c r="F36" s="65"/>
      <c r="G36" s="65"/>
      <c r="H36" s="65"/>
      <c r="I36" s="65"/>
      <c r="J36" s="65"/>
      <c r="K36" s="65"/>
      <c r="P36" s="56"/>
    </row>
    <row r="37" spans="2:16" x14ac:dyDescent="0.2">
      <c r="B37" s="55"/>
      <c r="F37" s="65"/>
      <c r="G37" s="65"/>
      <c r="H37" s="65"/>
      <c r="I37" s="65"/>
      <c r="J37" s="65"/>
      <c r="K37" s="65"/>
      <c r="P37" s="56"/>
    </row>
    <row r="38" spans="2:16" x14ac:dyDescent="0.2">
      <c r="B38" s="55"/>
      <c r="F38" s="60" t="s">
        <v>24</v>
      </c>
      <c r="G38" s="60"/>
      <c r="H38" s="60"/>
      <c r="I38" s="60"/>
      <c r="J38" s="60"/>
      <c r="K38" s="60"/>
      <c r="P38" s="56"/>
    </row>
    <row r="39" spans="2:16" x14ac:dyDescent="0.2">
      <c r="B39" s="55"/>
      <c r="F39" s="65"/>
      <c r="G39" s="65"/>
      <c r="H39" s="65"/>
      <c r="I39" s="65"/>
      <c r="J39" s="65"/>
      <c r="K39" s="65"/>
      <c r="P39" s="56"/>
    </row>
    <row r="40" spans="2:16" x14ac:dyDescent="0.2">
      <c r="B40" s="55"/>
      <c r="F40" s="98" t="s">
        <v>117</v>
      </c>
      <c r="G40" s="98"/>
      <c r="H40" s="98"/>
      <c r="I40" s="98"/>
      <c r="J40" s="98"/>
      <c r="K40" s="98"/>
      <c r="P40" s="56"/>
    </row>
    <row r="41" spans="2:16" x14ac:dyDescent="0.2">
      <c r="B41" s="55"/>
      <c r="F41" s="97" t="s">
        <v>113</v>
      </c>
      <c r="G41" s="97"/>
      <c r="H41" s="97"/>
      <c r="I41" s="97"/>
      <c r="J41" s="97"/>
      <c r="K41" s="97"/>
      <c r="P41" s="56"/>
    </row>
    <row r="42" spans="2:16" x14ac:dyDescent="0.2">
      <c r="B42" s="55"/>
      <c r="F42" s="66"/>
      <c r="G42" s="66"/>
      <c r="H42" s="66"/>
      <c r="I42" s="66"/>
      <c r="J42" s="66"/>
      <c r="K42" s="66"/>
      <c r="P42" s="56"/>
    </row>
    <row r="43" spans="2:16" x14ac:dyDescent="0.2">
      <c r="B43" s="55"/>
      <c r="F43" s="63" t="s">
        <v>25</v>
      </c>
      <c r="G43" s="63" t="s">
        <v>115</v>
      </c>
      <c r="H43" s="63" t="s">
        <v>11</v>
      </c>
      <c r="I43" s="63" t="s">
        <v>10</v>
      </c>
      <c r="J43" s="63" t="s">
        <v>11</v>
      </c>
      <c r="K43" s="63" t="s">
        <v>116</v>
      </c>
      <c r="M43" s="63" t="s">
        <v>12</v>
      </c>
      <c r="N43" s="63" t="s">
        <v>118</v>
      </c>
      <c r="P43" s="56"/>
    </row>
    <row r="44" spans="2:16" x14ac:dyDescent="0.2">
      <c r="B44" s="55"/>
      <c r="F44" s="61" t="s">
        <v>26</v>
      </c>
      <c r="G44" s="51">
        <v>1177.0999999999999</v>
      </c>
      <c r="H44" s="69">
        <f>+G44/G$55</f>
        <v>0.34243606415257904</v>
      </c>
      <c r="I44" s="51">
        <v>920.83</v>
      </c>
      <c r="J44" s="69">
        <f>+I44/I$55</f>
        <v>0.31096304901358229</v>
      </c>
      <c r="K44" s="69">
        <f t="shared" ref="K44:K55" si="8">+IFERROR(G44/I44-1, "-")</f>
        <v>0.27830326987608989</v>
      </c>
      <c r="M44" s="51">
        <v>767.38</v>
      </c>
      <c r="N44" s="69">
        <f t="shared" ref="N44:N55" si="9">+IFERROR(G44/M44-1, "-")</f>
        <v>0.53392061299486548</v>
      </c>
      <c r="P44" s="56"/>
    </row>
    <row r="45" spans="2:16" x14ac:dyDescent="0.2">
      <c r="B45" s="55"/>
      <c r="F45" s="61" t="s">
        <v>27</v>
      </c>
      <c r="G45" s="51">
        <v>400.67</v>
      </c>
      <c r="H45" s="69">
        <f t="shared" ref="H45:H54" si="10">+G45/G$55</f>
        <v>0.11656091905871538</v>
      </c>
      <c r="I45" s="51">
        <v>377.35</v>
      </c>
      <c r="J45" s="69">
        <f t="shared" ref="J45:J54" si="11">+I45/I$55</f>
        <v>0.12743058604223936</v>
      </c>
      <c r="K45" s="69">
        <f t="shared" si="8"/>
        <v>6.179939048628591E-2</v>
      </c>
      <c r="M45" s="51">
        <v>346.76</v>
      </c>
      <c r="N45" s="69">
        <f t="shared" si="9"/>
        <v>0.15546775868035545</v>
      </c>
      <c r="P45" s="56"/>
    </row>
    <row r="46" spans="2:16" x14ac:dyDescent="0.2">
      <c r="B46" s="55"/>
      <c r="F46" s="61" t="s">
        <v>93</v>
      </c>
      <c r="G46" s="51">
        <v>214.72</v>
      </c>
      <c r="H46" s="69">
        <f t="shared" si="10"/>
        <v>6.2465272020084769E-2</v>
      </c>
      <c r="I46" s="51">
        <v>155.85</v>
      </c>
      <c r="J46" s="69">
        <f t="shared" si="11"/>
        <v>5.2630334794442832E-2</v>
      </c>
      <c r="K46" s="69">
        <f t="shared" si="8"/>
        <v>0.37773500160410656</v>
      </c>
      <c r="M46" s="51">
        <v>164.99</v>
      </c>
      <c r="N46" s="69">
        <f t="shared" si="9"/>
        <v>0.30141220680041214</v>
      </c>
      <c r="P46" s="56"/>
    </row>
    <row r="47" spans="2:16" x14ac:dyDescent="0.2">
      <c r="B47" s="55"/>
      <c r="F47" s="61" t="s">
        <v>90</v>
      </c>
      <c r="G47" s="51">
        <v>193.26</v>
      </c>
      <c r="H47" s="69">
        <f t="shared" si="10"/>
        <v>5.6222235798256248E-2</v>
      </c>
      <c r="I47" s="51">
        <v>143.84</v>
      </c>
      <c r="J47" s="69">
        <f t="shared" si="11"/>
        <v>4.8574573993151474E-2</v>
      </c>
      <c r="K47" s="69">
        <f t="shared" si="8"/>
        <v>0.34357619577308118</v>
      </c>
      <c r="M47" s="51">
        <v>183.16</v>
      </c>
      <c r="N47" s="69">
        <f t="shared" si="9"/>
        <v>5.5143044332823798E-2</v>
      </c>
      <c r="P47" s="56"/>
    </row>
    <row r="48" spans="2:16" x14ac:dyDescent="0.2">
      <c r="B48" s="55"/>
      <c r="F48" s="61" t="s">
        <v>31</v>
      </c>
      <c r="G48" s="51">
        <v>175.81</v>
      </c>
      <c r="H48" s="69">
        <f t="shared" si="10"/>
        <v>5.1145768786564377E-2</v>
      </c>
      <c r="I48" s="51">
        <v>138.55000000000001</v>
      </c>
      <c r="J48" s="69">
        <f t="shared" si="11"/>
        <v>4.6788148128136385E-2</v>
      </c>
      <c r="K48" s="69">
        <f t="shared" si="8"/>
        <v>0.26892818477084068</v>
      </c>
      <c r="M48" s="51">
        <v>116.57</v>
      </c>
      <c r="N48" s="69">
        <f t="shared" si="9"/>
        <v>0.50819250235909763</v>
      </c>
      <c r="P48" s="56"/>
    </row>
    <row r="49" spans="2:16" x14ac:dyDescent="0.2">
      <c r="B49" s="55"/>
      <c r="F49" s="61" t="s">
        <v>80</v>
      </c>
      <c r="G49" s="51">
        <v>124.01</v>
      </c>
      <c r="H49" s="69">
        <f t="shared" si="10"/>
        <v>3.6076371009736923E-2</v>
      </c>
      <c r="I49" s="51">
        <v>93.3</v>
      </c>
      <c r="J49" s="69">
        <f t="shared" si="11"/>
        <v>3.1507284159907063E-2</v>
      </c>
      <c r="K49" s="69">
        <f t="shared" si="8"/>
        <v>0.3291532690246517</v>
      </c>
      <c r="M49" s="51">
        <v>42.4</v>
      </c>
      <c r="N49" s="69">
        <f t="shared" si="9"/>
        <v>1.9247641509433966</v>
      </c>
      <c r="P49" s="56"/>
    </row>
    <row r="50" spans="2:16" x14ac:dyDescent="0.2">
      <c r="B50" s="55"/>
      <c r="F50" s="61" t="s">
        <v>75</v>
      </c>
      <c r="G50" s="51">
        <v>118.56</v>
      </c>
      <c r="H50" s="69">
        <f t="shared" si="10"/>
        <v>3.4490884178005075E-2</v>
      </c>
      <c r="I50" s="51">
        <v>246.14</v>
      </c>
      <c r="J50" s="69">
        <f t="shared" si="11"/>
        <v>8.3121146014142819E-2</v>
      </c>
      <c r="K50" s="69">
        <f t="shared" si="8"/>
        <v>-0.51832290566344352</v>
      </c>
      <c r="M50" s="51">
        <v>150</v>
      </c>
      <c r="N50" s="69">
        <f t="shared" si="9"/>
        <v>-0.20960000000000001</v>
      </c>
      <c r="P50" s="56"/>
    </row>
    <row r="51" spans="2:16" x14ac:dyDescent="0.2">
      <c r="B51" s="55"/>
      <c r="F51" s="61" t="s">
        <v>77</v>
      </c>
      <c r="G51" s="51">
        <v>89.78</v>
      </c>
      <c r="H51" s="69">
        <f t="shared" si="10"/>
        <v>2.6118350046400944E-2</v>
      </c>
      <c r="I51" s="51">
        <v>68.319999999999993</v>
      </c>
      <c r="J51" s="69">
        <f t="shared" si="11"/>
        <v>2.3071571852142023E-2</v>
      </c>
      <c r="K51" s="69">
        <f t="shared" si="8"/>
        <v>0.3141100702576114</v>
      </c>
      <c r="M51" s="51">
        <v>51.68</v>
      </c>
      <c r="N51" s="69">
        <f t="shared" si="9"/>
        <v>0.73722910216718263</v>
      </c>
      <c r="P51" s="56"/>
    </row>
    <row r="52" spans="2:16" x14ac:dyDescent="0.2">
      <c r="B52" s="55"/>
      <c r="F52" s="61" t="s">
        <v>33</v>
      </c>
      <c r="G52" s="51">
        <v>88.98</v>
      </c>
      <c r="H52" s="69">
        <f t="shared" si="10"/>
        <v>2.5885618034403608E-2</v>
      </c>
      <c r="I52" s="51">
        <v>84.79</v>
      </c>
      <c r="J52" s="69">
        <f t="shared" si="11"/>
        <v>2.8633468637926263E-2</v>
      </c>
      <c r="K52" s="69">
        <f t="shared" si="8"/>
        <v>4.9416204741125069E-2</v>
      </c>
      <c r="M52" s="51">
        <v>73.28</v>
      </c>
      <c r="N52" s="69">
        <f t="shared" si="9"/>
        <v>0.21424672489082974</v>
      </c>
      <c r="P52" s="56"/>
    </row>
    <row r="53" spans="2:16" x14ac:dyDescent="0.2">
      <c r="B53" s="55"/>
      <c r="F53" s="61" t="s">
        <v>129</v>
      </c>
      <c r="G53" s="51">
        <v>87.16</v>
      </c>
      <c r="H53" s="69">
        <f t="shared" si="10"/>
        <v>2.5356152707109669E-2</v>
      </c>
      <c r="I53" s="51">
        <v>44.56</v>
      </c>
      <c r="J53" s="69">
        <f t="shared" si="11"/>
        <v>1.5047851898879517E-2</v>
      </c>
      <c r="K53" s="69">
        <f t="shared" si="8"/>
        <v>0.95601436265709139</v>
      </c>
      <c r="M53" s="51">
        <v>37.549999999999997</v>
      </c>
      <c r="N53" s="69">
        <f t="shared" si="9"/>
        <v>1.3211717709720374</v>
      </c>
      <c r="P53" s="56"/>
    </row>
    <row r="54" spans="2:16" x14ac:dyDescent="0.2">
      <c r="B54" s="55"/>
      <c r="F54" s="62" t="s">
        <v>18</v>
      </c>
      <c r="G54" s="51">
        <f>+G32-SUM(G44:G53)</f>
        <v>767.38000000000011</v>
      </c>
      <c r="H54" s="69">
        <f t="shared" si="10"/>
        <v>0.22324236420814389</v>
      </c>
      <c r="I54" s="51">
        <f>+I32-SUM(I44:I53)</f>
        <v>687.69</v>
      </c>
      <c r="J54" s="69">
        <f t="shared" si="11"/>
        <v>0.2322319854654501</v>
      </c>
      <c r="K54" s="69">
        <f t="shared" si="8"/>
        <v>0.11588070206052148</v>
      </c>
      <c r="M54" s="51">
        <f>+M32-SUM(M44:M53)</f>
        <v>652.45000000000027</v>
      </c>
      <c r="N54" s="70">
        <f t="shared" si="9"/>
        <v>0.17615142922829308</v>
      </c>
      <c r="P54" s="56"/>
    </row>
    <row r="55" spans="2:16" x14ac:dyDescent="0.2">
      <c r="B55" s="55"/>
      <c r="F55" s="62" t="s">
        <v>21</v>
      </c>
      <c r="G55" s="64">
        <f>+SUM(G44:G54)</f>
        <v>3437.4300000000003</v>
      </c>
      <c r="H55" s="64"/>
      <c r="I55" s="64">
        <f>+SUM(I44:I54)</f>
        <v>2961.22</v>
      </c>
      <c r="J55" s="64"/>
      <c r="K55" s="70">
        <f t="shared" si="8"/>
        <v>0.16081547470299418</v>
      </c>
      <c r="M55" s="64">
        <f>+SUM(M44:M54)</f>
        <v>2586.2200000000003</v>
      </c>
      <c r="N55" s="70">
        <f t="shared" si="9"/>
        <v>0.32913286572681355</v>
      </c>
      <c r="P55" s="56"/>
    </row>
    <row r="56" spans="2:16" x14ac:dyDescent="0.2">
      <c r="B56" s="55"/>
      <c r="F56" s="65"/>
      <c r="G56" s="65"/>
      <c r="H56" s="65"/>
      <c r="I56" s="65"/>
      <c r="J56" s="65"/>
      <c r="K56" s="65"/>
      <c r="P56" s="56"/>
    </row>
    <row r="57" spans="2:16" x14ac:dyDescent="0.2">
      <c r="B57" s="55"/>
      <c r="F57" s="65" t="s">
        <v>22</v>
      </c>
      <c r="G57" s="65"/>
      <c r="H57" s="65"/>
      <c r="I57" s="65"/>
      <c r="J57" s="65"/>
      <c r="K57" s="65"/>
      <c r="P57" s="56"/>
    </row>
    <row r="58" spans="2:16" x14ac:dyDescent="0.2">
      <c r="B58" s="55"/>
      <c r="F58" s="65" t="s">
        <v>23</v>
      </c>
      <c r="G58" s="65"/>
      <c r="H58" s="65"/>
      <c r="I58" s="65"/>
      <c r="J58" s="65"/>
      <c r="K58" s="65"/>
      <c r="P58" s="56"/>
    </row>
    <row r="59" spans="2:16" x14ac:dyDescent="0.2">
      <c r="B59" s="55"/>
      <c r="F59" s="65"/>
      <c r="G59" s="65"/>
      <c r="H59" s="65"/>
      <c r="I59" s="65"/>
      <c r="J59" s="65"/>
      <c r="K59" s="65"/>
      <c r="P59" s="56"/>
    </row>
    <row r="60" spans="2:16" x14ac:dyDescent="0.2">
      <c r="B60" s="55"/>
      <c r="F60" s="65"/>
      <c r="G60" s="65"/>
      <c r="H60" s="65"/>
      <c r="I60" s="65"/>
      <c r="J60" s="65"/>
      <c r="K60" s="65"/>
      <c r="P60" s="56"/>
    </row>
    <row r="61" spans="2:16" x14ac:dyDescent="0.2">
      <c r="B61" s="55"/>
      <c r="F61" s="60" t="s">
        <v>32</v>
      </c>
      <c r="G61" s="60"/>
      <c r="H61" s="60"/>
      <c r="I61" s="60"/>
      <c r="J61" s="60"/>
      <c r="K61" s="60"/>
      <c r="P61" s="56"/>
    </row>
    <row r="62" spans="2:16" x14ac:dyDescent="0.2">
      <c r="B62" s="55"/>
      <c r="F62" s="65"/>
      <c r="G62" s="65"/>
      <c r="H62" s="65"/>
      <c r="I62" s="65"/>
      <c r="J62" s="65"/>
      <c r="K62" s="65"/>
      <c r="P62" s="56"/>
    </row>
    <row r="63" spans="2:16" x14ac:dyDescent="0.2">
      <c r="B63" s="55"/>
      <c r="F63" s="98" t="s">
        <v>119</v>
      </c>
      <c r="G63" s="98"/>
      <c r="H63" s="98"/>
      <c r="I63" s="98"/>
      <c r="J63" s="98"/>
      <c r="K63" s="98"/>
      <c r="P63" s="56"/>
    </row>
    <row r="64" spans="2:16" x14ac:dyDescent="0.2">
      <c r="B64" s="55"/>
      <c r="F64" s="97" t="s">
        <v>113</v>
      </c>
      <c r="G64" s="97"/>
      <c r="H64" s="97"/>
      <c r="I64" s="97"/>
      <c r="J64" s="97"/>
      <c r="K64" s="97"/>
      <c r="P64" s="56"/>
    </row>
    <row r="65" spans="2:16" x14ac:dyDescent="0.2">
      <c r="B65" s="55"/>
      <c r="F65" s="66"/>
      <c r="G65" s="66"/>
      <c r="H65" s="66"/>
      <c r="I65" s="66"/>
      <c r="J65" s="66"/>
      <c r="K65" s="66"/>
      <c r="P65" s="56"/>
    </row>
    <row r="66" spans="2:16" x14ac:dyDescent="0.2">
      <c r="B66" s="55"/>
      <c r="F66" s="63" t="s">
        <v>9</v>
      </c>
      <c r="G66" s="63" t="s">
        <v>115</v>
      </c>
      <c r="H66" s="63" t="s">
        <v>11</v>
      </c>
      <c r="I66" s="63" t="s">
        <v>10</v>
      </c>
      <c r="J66" s="63" t="s">
        <v>11</v>
      </c>
      <c r="K66" s="63" t="s">
        <v>116</v>
      </c>
      <c r="M66" s="63" t="s">
        <v>12</v>
      </c>
      <c r="N66" s="63" t="s">
        <v>118</v>
      </c>
      <c r="P66" s="56"/>
    </row>
    <row r="67" spans="2:16" x14ac:dyDescent="0.2">
      <c r="B67" s="55"/>
      <c r="F67" s="62" t="s">
        <v>13</v>
      </c>
      <c r="G67" s="64">
        <f>+SUM(G68:G78)</f>
        <v>2853.4</v>
      </c>
      <c r="H67" s="64"/>
      <c r="I67" s="64">
        <f>+SUM(I68:I78)</f>
        <v>2462.7399999999998</v>
      </c>
      <c r="J67" s="64"/>
      <c r="K67" s="70">
        <f t="shared" ref="K67:K91" si="12">+IFERROR(G67/I67-1, "-")</f>
        <v>0.15862819461250499</v>
      </c>
      <c r="M67" s="64">
        <f>+SUM(M68:M78)</f>
        <v>2161.34</v>
      </c>
      <c r="N67" s="70">
        <f t="shared" ref="N67:N91" si="13">+IFERROR(G67/M67-1, "-")</f>
        <v>0.32019950586210411</v>
      </c>
      <c r="P67" s="56"/>
    </row>
    <row r="68" spans="2:16" x14ac:dyDescent="0.2">
      <c r="B68" s="55"/>
      <c r="F68" s="67" t="s">
        <v>98</v>
      </c>
      <c r="G68" s="51">
        <v>565.11</v>
      </c>
      <c r="H68" s="69">
        <f>+G68/G$67</f>
        <v>0.19804794280507465</v>
      </c>
      <c r="I68" s="51">
        <v>484.5</v>
      </c>
      <c r="J68" s="69">
        <f>+I68/I$67</f>
        <v>0.19673209514605686</v>
      </c>
      <c r="K68" s="69">
        <f t="shared" si="12"/>
        <v>0.16637770897832826</v>
      </c>
      <c r="M68" s="51">
        <v>442.3</v>
      </c>
      <c r="N68" s="69">
        <f t="shared" si="13"/>
        <v>0.2776622202125254</v>
      </c>
      <c r="P68" s="56"/>
    </row>
    <row r="69" spans="2:16" x14ac:dyDescent="0.2">
      <c r="B69" s="55"/>
      <c r="F69" s="67" t="s">
        <v>168</v>
      </c>
      <c r="G69" s="51">
        <v>500.68</v>
      </c>
      <c r="H69" s="69">
        <f t="shared" ref="H69:H78" si="14">+G69/G$67</f>
        <v>0.17546786290039951</v>
      </c>
      <c r="I69" s="51">
        <v>303.67</v>
      </c>
      <c r="J69" s="69">
        <f t="shared" ref="J69:J78" si="15">+I69/I$67</f>
        <v>0.12330574888132732</v>
      </c>
      <c r="K69" s="69">
        <f t="shared" si="12"/>
        <v>0.64876346033523236</v>
      </c>
      <c r="M69" s="51">
        <v>199.09</v>
      </c>
      <c r="N69" s="69">
        <f t="shared" si="13"/>
        <v>1.5148425335275504</v>
      </c>
      <c r="P69" s="56"/>
    </row>
    <row r="70" spans="2:16" x14ac:dyDescent="0.2">
      <c r="B70" s="55"/>
      <c r="F70" s="67" t="s">
        <v>170</v>
      </c>
      <c r="G70" s="51">
        <v>329.1</v>
      </c>
      <c r="H70" s="69">
        <f t="shared" si="14"/>
        <v>0.11533609027826452</v>
      </c>
      <c r="I70" s="51">
        <v>329.32</v>
      </c>
      <c r="J70" s="69">
        <f t="shared" si="15"/>
        <v>0.13372097744788325</v>
      </c>
      <c r="K70" s="69">
        <f t="shared" si="12"/>
        <v>-6.6804324061697784E-4</v>
      </c>
      <c r="M70" s="51">
        <v>299.72000000000003</v>
      </c>
      <c r="N70" s="69">
        <f t="shared" si="13"/>
        <v>9.8024823168290309E-2</v>
      </c>
      <c r="P70" s="56"/>
    </row>
    <row r="71" spans="2:16" x14ac:dyDescent="0.2">
      <c r="B71" s="55"/>
      <c r="F71" s="67" t="s">
        <v>169</v>
      </c>
      <c r="G71" s="51">
        <v>225.95</v>
      </c>
      <c r="H71" s="69">
        <f t="shared" si="14"/>
        <v>7.91862339664961E-2</v>
      </c>
      <c r="I71" s="51">
        <v>247.65</v>
      </c>
      <c r="J71" s="69">
        <f t="shared" si="15"/>
        <v>0.10055872727125073</v>
      </c>
      <c r="K71" s="69">
        <f t="shared" si="12"/>
        <v>-8.7623662426812077E-2</v>
      </c>
      <c r="M71" s="51">
        <v>225.12</v>
      </c>
      <c r="N71" s="69">
        <f t="shared" si="13"/>
        <v>3.6869225302060826E-3</v>
      </c>
      <c r="P71" s="56"/>
    </row>
    <row r="72" spans="2:16" x14ac:dyDescent="0.2">
      <c r="B72" s="55"/>
      <c r="F72" s="67" t="s">
        <v>104</v>
      </c>
      <c r="G72" s="51">
        <v>137.16999999999999</v>
      </c>
      <c r="H72" s="69">
        <f t="shared" si="14"/>
        <v>4.8072474942174245E-2</v>
      </c>
      <c r="I72" s="51">
        <v>140.81</v>
      </c>
      <c r="J72" s="69">
        <f t="shared" si="15"/>
        <v>5.7176153390126452E-2</v>
      </c>
      <c r="K72" s="69">
        <f t="shared" si="12"/>
        <v>-2.5850436758752982E-2</v>
      </c>
      <c r="M72" s="51">
        <v>166.88</v>
      </c>
      <c r="N72" s="69">
        <f t="shared" si="13"/>
        <v>-0.17803211888782366</v>
      </c>
      <c r="P72" s="56"/>
    </row>
    <row r="73" spans="2:16" x14ac:dyDescent="0.2">
      <c r="B73" s="55"/>
      <c r="F73" s="67" t="s">
        <v>105</v>
      </c>
      <c r="G73" s="51">
        <v>134.22</v>
      </c>
      <c r="H73" s="69">
        <f t="shared" si="14"/>
        <v>4.7038620592976796E-2</v>
      </c>
      <c r="I73" s="51">
        <v>105</v>
      </c>
      <c r="J73" s="69">
        <f t="shared" si="15"/>
        <v>4.263543857654483E-2</v>
      </c>
      <c r="K73" s="69">
        <f t="shared" si="12"/>
        <v>0.27828571428571425</v>
      </c>
      <c r="M73" s="51">
        <v>78.64</v>
      </c>
      <c r="N73" s="69">
        <f t="shared" si="13"/>
        <v>0.70676500508647</v>
      </c>
      <c r="P73" s="56"/>
    </row>
    <row r="74" spans="2:16" x14ac:dyDescent="0.2">
      <c r="B74" s="55"/>
      <c r="F74" s="67" t="s">
        <v>171</v>
      </c>
      <c r="G74" s="51">
        <v>105.53</v>
      </c>
      <c r="H74" s="69">
        <f t="shared" si="14"/>
        <v>3.698394897315483E-2</v>
      </c>
      <c r="I74" s="51">
        <v>130.78</v>
      </c>
      <c r="J74" s="69">
        <f t="shared" si="15"/>
        <v>5.3103453876576501E-2</v>
      </c>
      <c r="K74" s="69">
        <f t="shared" si="12"/>
        <v>-0.19307233521945255</v>
      </c>
      <c r="M74" s="51">
        <v>139.85</v>
      </c>
      <c r="N74" s="69">
        <f t="shared" si="13"/>
        <v>-0.24540579191991418</v>
      </c>
      <c r="P74" s="56"/>
    </row>
    <row r="75" spans="2:16" x14ac:dyDescent="0.2">
      <c r="B75" s="55"/>
      <c r="F75" s="67" t="s">
        <v>172</v>
      </c>
      <c r="G75" s="51">
        <v>70.33</v>
      </c>
      <c r="H75" s="69">
        <f t="shared" si="14"/>
        <v>2.4647788603070021E-2</v>
      </c>
      <c r="I75" s="51">
        <v>56.02</v>
      </c>
      <c r="J75" s="69">
        <f t="shared" si="15"/>
        <v>2.2747021610076586E-2</v>
      </c>
      <c r="K75" s="69">
        <f t="shared" si="12"/>
        <v>0.25544448411281673</v>
      </c>
      <c r="M75" s="51">
        <v>32.53</v>
      </c>
      <c r="N75" s="69">
        <f t="shared" si="13"/>
        <v>1.1620043037196433</v>
      </c>
      <c r="P75" s="56"/>
    </row>
    <row r="76" spans="2:16" x14ac:dyDescent="0.2">
      <c r="B76" s="55"/>
      <c r="F76" s="67" t="s">
        <v>173</v>
      </c>
      <c r="G76" s="51">
        <v>70.319999999999993</v>
      </c>
      <c r="H76" s="69">
        <f t="shared" si="14"/>
        <v>2.4644284012055789E-2</v>
      </c>
      <c r="I76" s="51">
        <v>0</v>
      </c>
      <c r="J76" s="69">
        <f t="shared" si="15"/>
        <v>0</v>
      </c>
      <c r="K76" s="69" t="str">
        <f t="shared" si="12"/>
        <v>-</v>
      </c>
      <c r="M76" s="51">
        <v>4.55</v>
      </c>
      <c r="N76" s="69">
        <f t="shared" si="13"/>
        <v>14.454945054945053</v>
      </c>
      <c r="P76" s="56"/>
    </row>
    <row r="77" spans="2:16" x14ac:dyDescent="0.2">
      <c r="B77" s="55"/>
      <c r="F77" s="67" t="s">
        <v>174</v>
      </c>
      <c r="G77" s="51">
        <v>45</v>
      </c>
      <c r="H77" s="69">
        <f t="shared" si="14"/>
        <v>1.5770659564028879E-2</v>
      </c>
      <c r="I77" s="51">
        <v>38.61</v>
      </c>
      <c r="J77" s="69">
        <f t="shared" si="15"/>
        <v>1.5677659842289485E-2</v>
      </c>
      <c r="K77" s="69">
        <f t="shared" si="12"/>
        <v>0.16550116550116556</v>
      </c>
      <c r="M77" s="51">
        <v>25.17</v>
      </c>
      <c r="N77" s="69">
        <f t="shared" si="13"/>
        <v>0.78784266984505358</v>
      </c>
      <c r="P77" s="56"/>
    </row>
    <row r="78" spans="2:16" x14ac:dyDescent="0.2">
      <c r="B78" s="55"/>
      <c r="F78" s="67" t="s">
        <v>18</v>
      </c>
      <c r="G78" s="51">
        <f>+G15-SUM(G68:G77)</f>
        <v>669.98999999999978</v>
      </c>
      <c r="H78" s="69">
        <f t="shared" si="14"/>
        <v>0.23480409336230454</v>
      </c>
      <c r="I78" s="51">
        <f>+I15-SUM(I68:I77)</f>
        <v>626.37999999999988</v>
      </c>
      <c r="J78" s="69">
        <f t="shared" si="15"/>
        <v>0.25434272395786806</v>
      </c>
      <c r="K78" s="69">
        <f t="shared" si="12"/>
        <v>6.9622274018966035E-2</v>
      </c>
      <c r="M78" s="51">
        <f>+M15-SUM(M68:M77)</f>
        <v>547.49</v>
      </c>
      <c r="N78" s="69">
        <f t="shared" si="13"/>
        <v>0.22374837896582545</v>
      </c>
      <c r="P78" s="56"/>
    </row>
    <row r="79" spans="2:16" x14ac:dyDescent="0.2">
      <c r="B79" s="55"/>
      <c r="F79" s="62" t="s">
        <v>19</v>
      </c>
      <c r="G79" s="64">
        <f>+SUM(G80:G90)</f>
        <v>584.03</v>
      </c>
      <c r="H79" s="64"/>
      <c r="I79" s="64">
        <f>+SUM(I80:I90)</f>
        <v>498.48</v>
      </c>
      <c r="J79" s="64"/>
      <c r="K79" s="70">
        <f t="shared" si="12"/>
        <v>0.17162173005938053</v>
      </c>
      <c r="M79" s="64">
        <f>+SUM(M80:M90)</f>
        <v>424.88</v>
      </c>
      <c r="N79" s="70">
        <f t="shared" si="13"/>
        <v>0.37457635096968556</v>
      </c>
      <c r="P79" s="56"/>
    </row>
    <row r="80" spans="2:16" x14ac:dyDescent="0.2">
      <c r="B80" s="55"/>
      <c r="F80" s="67" t="s">
        <v>101</v>
      </c>
      <c r="G80" s="51">
        <v>173.06</v>
      </c>
      <c r="H80" s="69">
        <f>+G80/G$79</f>
        <v>0.29632039450028252</v>
      </c>
      <c r="I80" s="51">
        <v>175.62</v>
      </c>
      <c r="J80" s="69">
        <f>+I80/I$79</f>
        <v>0.35231102551757343</v>
      </c>
      <c r="K80" s="69">
        <f t="shared" si="12"/>
        <v>-1.4576927457009448E-2</v>
      </c>
      <c r="M80" s="51">
        <v>124.95</v>
      </c>
      <c r="N80" s="69">
        <f t="shared" si="13"/>
        <v>0.3850340136054422</v>
      </c>
      <c r="P80" s="56"/>
    </row>
    <row r="81" spans="2:16" x14ac:dyDescent="0.2">
      <c r="B81" s="55"/>
      <c r="F81" s="67" t="s">
        <v>175</v>
      </c>
      <c r="G81" s="51">
        <v>107.15</v>
      </c>
      <c r="H81" s="69">
        <f t="shared" ref="H81:H90" si="16">+G81/G$79</f>
        <v>0.1834666027430098</v>
      </c>
      <c r="I81" s="51">
        <v>96.62</v>
      </c>
      <c r="J81" s="69">
        <f t="shared" ref="J81:J90" si="17">+I81/I$79</f>
        <v>0.19382924089231263</v>
      </c>
      <c r="K81" s="69">
        <f t="shared" si="12"/>
        <v>0.10898364727799636</v>
      </c>
      <c r="M81" s="51">
        <v>100.79</v>
      </c>
      <c r="N81" s="69">
        <f t="shared" si="13"/>
        <v>6.3101498164500391E-2</v>
      </c>
      <c r="P81" s="56"/>
    </row>
    <row r="82" spans="2:16" x14ac:dyDescent="0.2">
      <c r="B82" s="55"/>
      <c r="F82" s="67" t="s">
        <v>102</v>
      </c>
      <c r="G82" s="51">
        <v>95.38</v>
      </c>
      <c r="H82" s="69">
        <f t="shared" si="16"/>
        <v>0.16331352841463623</v>
      </c>
      <c r="I82" s="51">
        <v>4.0199999999999996</v>
      </c>
      <c r="J82" s="69">
        <f t="shared" si="17"/>
        <v>8.0645161290322561E-3</v>
      </c>
      <c r="K82" s="69">
        <f t="shared" si="12"/>
        <v>22.726368159203982</v>
      </c>
      <c r="M82" s="51">
        <v>14.72</v>
      </c>
      <c r="N82" s="69">
        <f t="shared" si="13"/>
        <v>5.4796195652173907</v>
      </c>
      <c r="P82" s="56"/>
    </row>
    <row r="83" spans="2:16" x14ac:dyDescent="0.2">
      <c r="B83" s="55"/>
      <c r="F83" s="67" t="s">
        <v>176</v>
      </c>
      <c r="G83" s="51">
        <v>91.24</v>
      </c>
      <c r="H83" s="69">
        <f t="shared" si="16"/>
        <v>0.15622485146310977</v>
      </c>
      <c r="I83" s="51">
        <v>33.78</v>
      </c>
      <c r="J83" s="69">
        <f t="shared" si="17"/>
        <v>6.776600866634569E-2</v>
      </c>
      <c r="K83" s="69">
        <f t="shared" si="12"/>
        <v>1.7010065127294256</v>
      </c>
      <c r="M83" s="51">
        <v>16.39</v>
      </c>
      <c r="N83" s="69">
        <f t="shared" si="13"/>
        <v>4.5668090298962776</v>
      </c>
      <c r="P83" s="56"/>
    </row>
    <row r="84" spans="2:16" x14ac:dyDescent="0.2">
      <c r="B84" s="55"/>
      <c r="F84" s="67" t="s">
        <v>144</v>
      </c>
      <c r="G84" s="51">
        <v>34.94</v>
      </c>
      <c r="H84" s="69">
        <f t="shared" si="16"/>
        <v>5.9825693885588067E-2</v>
      </c>
      <c r="I84" s="51">
        <v>85.87</v>
      </c>
      <c r="J84" s="69">
        <f t="shared" si="17"/>
        <v>0.17226368159203981</v>
      </c>
      <c r="K84" s="69">
        <f t="shared" si="12"/>
        <v>-0.59310585769185986</v>
      </c>
      <c r="M84" s="51">
        <v>44.67</v>
      </c>
      <c r="N84" s="69">
        <f t="shared" si="13"/>
        <v>-0.21781956570405203</v>
      </c>
      <c r="P84" s="56"/>
    </row>
    <row r="85" spans="2:16" x14ac:dyDescent="0.2">
      <c r="B85" s="55"/>
      <c r="F85" s="67" t="s">
        <v>139</v>
      </c>
      <c r="G85" s="51">
        <v>29.04</v>
      </c>
      <c r="H85" s="69">
        <f t="shared" si="16"/>
        <v>4.9723473109258086E-2</v>
      </c>
      <c r="I85" s="51">
        <v>53.99</v>
      </c>
      <c r="J85" s="69">
        <f t="shared" si="17"/>
        <v>0.10830926015085861</v>
      </c>
      <c r="K85" s="69">
        <f t="shared" si="12"/>
        <v>-0.46212261529912946</v>
      </c>
      <c r="M85" s="51">
        <v>59.72</v>
      </c>
      <c r="N85" s="69">
        <f t="shared" si="13"/>
        <v>-0.51373074346952441</v>
      </c>
      <c r="P85" s="56"/>
    </row>
    <row r="86" spans="2:16" x14ac:dyDescent="0.2">
      <c r="B86" s="55"/>
      <c r="F86" s="67" t="s">
        <v>177</v>
      </c>
      <c r="G86" s="51">
        <v>26.21</v>
      </c>
      <c r="H86" s="69">
        <f t="shared" si="16"/>
        <v>4.4877831618238793E-2</v>
      </c>
      <c r="I86" s="51">
        <v>0</v>
      </c>
      <c r="J86" s="69">
        <f t="shared" si="17"/>
        <v>0</v>
      </c>
      <c r="K86" s="69" t="str">
        <f t="shared" si="12"/>
        <v>-</v>
      </c>
      <c r="M86" s="51">
        <v>0</v>
      </c>
      <c r="N86" s="69" t="str">
        <f t="shared" si="13"/>
        <v>-</v>
      </c>
      <c r="P86" s="56"/>
    </row>
    <row r="87" spans="2:16" x14ac:dyDescent="0.2">
      <c r="B87" s="55"/>
      <c r="F87" s="67" t="s">
        <v>165</v>
      </c>
      <c r="G87" s="51">
        <v>15.76</v>
      </c>
      <c r="H87" s="69">
        <f t="shared" si="16"/>
        <v>2.6984915158467886E-2</v>
      </c>
      <c r="I87" s="51">
        <v>15.49</v>
      </c>
      <c r="J87" s="69">
        <f t="shared" si="17"/>
        <v>3.1074466377788476E-2</v>
      </c>
      <c r="K87" s="69">
        <f t="shared" si="12"/>
        <v>1.7430600387346562E-2</v>
      </c>
      <c r="M87" s="51">
        <v>20.170000000000002</v>
      </c>
      <c r="N87" s="69">
        <f t="shared" si="13"/>
        <v>-0.21864154685176007</v>
      </c>
      <c r="P87" s="56"/>
    </row>
    <row r="88" spans="2:16" x14ac:dyDescent="0.2">
      <c r="B88" s="55"/>
      <c r="F88" s="67" t="s">
        <v>155</v>
      </c>
      <c r="G88" s="51">
        <v>4.42</v>
      </c>
      <c r="H88" s="69">
        <f t="shared" si="16"/>
        <v>7.5681043781997501E-3</v>
      </c>
      <c r="I88" s="51">
        <v>16.48</v>
      </c>
      <c r="J88" s="69">
        <f t="shared" si="17"/>
        <v>3.3060503931953138E-2</v>
      </c>
      <c r="K88" s="69">
        <f t="shared" si="12"/>
        <v>-0.73179611650485432</v>
      </c>
      <c r="M88" s="51">
        <v>9.85</v>
      </c>
      <c r="N88" s="69">
        <f t="shared" si="13"/>
        <v>-0.55126903553299489</v>
      </c>
      <c r="P88" s="56"/>
    </row>
    <row r="89" spans="2:16" x14ac:dyDescent="0.2">
      <c r="B89" s="55"/>
      <c r="F89" s="67" t="s">
        <v>178</v>
      </c>
      <c r="G89" s="51">
        <v>3.27</v>
      </c>
      <c r="H89" s="69">
        <f t="shared" si="16"/>
        <v>5.599027447220177E-3</v>
      </c>
      <c r="I89" s="51">
        <v>2.67</v>
      </c>
      <c r="J89" s="69">
        <f t="shared" si="17"/>
        <v>5.3562831006259025E-3</v>
      </c>
      <c r="K89" s="69">
        <f t="shared" si="12"/>
        <v>0.22471910112359561</v>
      </c>
      <c r="M89" s="51">
        <v>4.13</v>
      </c>
      <c r="N89" s="69">
        <f t="shared" si="13"/>
        <v>-0.20823244552058107</v>
      </c>
      <c r="P89" s="56"/>
    </row>
    <row r="90" spans="2:16" x14ac:dyDescent="0.2">
      <c r="B90" s="55"/>
      <c r="F90" s="67" t="s">
        <v>18</v>
      </c>
      <c r="G90" s="51">
        <f>+G27-SUM(G80:G89)</f>
        <v>3.5599999999999454</v>
      </c>
      <c r="H90" s="69">
        <f t="shared" si="16"/>
        <v>6.0955772819888459E-3</v>
      </c>
      <c r="I90" s="51">
        <f>+I27-SUM(I80:I89)</f>
        <v>13.939999999999998</v>
      </c>
      <c r="J90" s="69">
        <f t="shared" si="17"/>
        <v>2.7965013641470065E-2</v>
      </c>
      <c r="K90" s="69">
        <f t="shared" si="12"/>
        <v>-0.74461979913917176</v>
      </c>
      <c r="M90" s="51">
        <f>+M27-SUM(M80:M89)</f>
        <v>29.489999999999952</v>
      </c>
      <c r="N90" s="69">
        <f t="shared" si="13"/>
        <v>-0.87928111224143946</v>
      </c>
      <c r="P90" s="56"/>
    </row>
    <row r="91" spans="2:16" x14ac:dyDescent="0.2">
      <c r="B91" s="55"/>
      <c r="F91" s="62" t="s">
        <v>21</v>
      </c>
      <c r="G91" s="64">
        <f>+G79+G67</f>
        <v>3437.4300000000003</v>
      </c>
      <c r="H91" s="64"/>
      <c r="I91" s="64">
        <f>+I79+I67</f>
        <v>2961.22</v>
      </c>
      <c r="J91" s="64"/>
      <c r="K91" s="70">
        <f t="shared" si="12"/>
        <v>0.16081547470299418</v>
      </c>
      <c r="M91" s="64">
        <f>+M79+M67</f>
        <v>2586.2200000000003</v>
      </c>
      <c r="N91" s="70">
        <f t="shared" si="13"/>
        <v>0.32913286572681355</v>
      </c>
      <c r="P91" s="56"/>
    </row>
    <row r="92" spans="2:16" x14ac:dyDescent="0.2">
      <c r="B92" s="55"/>
      <c r="F92" s="65"/>
      <c r="G92" s="65"/>
      <c r="H92" s="65"/>
      <c r="I92" s="65"/>
      <c r="J92" s="65"/>
      <c r="K92" s="65"/>
      <c r="P92" s="56"/>
    </row>
    <row r="93" spans="2:16" x14ac:dyDescent="0.2">
      <c r="B93" s="55"/>
      <c r="F93" s="65" t="s">
        <v>22</v>
      </c>
      <c r="G93" s="65"/>
      <c r="H93" s="65"/>
      <c r="I93" s="65"/>
      <c r="J93" s="65"/>
      <c r="K93" s="65"/>
      <c r="P93" s="56"/>
    </row>
    <row r="94" spans="2:16" x14ac:dyDescent="0.2">
      <c r="B94" s="55"/>
      <c r="F94" s="65" t="s">
        <v>23</v>
      </c>
      <c r="G94" s="65"/>
      <c r="H94" s="65"/>
      <c r="I94" s="65"/>
      <c r="J94" s="65"/>
      <c r="K94" s="65"/>
      <c r="P94" s="56"/>
    </row>
    <row r="95" spans="2:16" x14ac:dyDescent="0.2">
      <c r="B95" s="55"/>
      <c r="P95" s="56"/>
    </row>
    <row r="96" spans="2:16" x14ac:dyDescent="0.2"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9"/>
    </row>
  </sheetData>
  <mergeCells count="7">
    <mergeCell ref="F64:K64"/>
    <mergeCell ref="F40:K40"/>
    <mergeCell ref="F41:K41"/>
    <mergeCell ref="F63:K63"/>
    <mergeCell ref="B2:P3"/>
    <mergeCell ref="F11:K11"/>
    <mergeCell ref="F12:K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96"/>
  <sheetViews>
    <sheetView topLeftCell="E31" zoomScale="130" zoomScaleNormal="130" workbookViewId="0">
      <selection activeCell="G70" sqref="G68:G70"/>
    </sheetView>
  </sheetViews>
  <sheetFormatPr defaultColWidth="0" defaultRowHeight="12" x14ac:dyDescent="0.2"/>
  <cols>
    <col min="1" max="1" width="11.7109375" style="23" customWidth="1"/>
    <col min="2" max="4" width="12.7109375" style="23" customWidth="1"/>
    <col min="5" max="5" width="4.28515625" style="23" customWidth="1"/>
    <col min="6" max="6" width="23.85546875" style="23" customWidth="1"/>
    <col min="7" max="16" width="12.7109375" style="23" customWidth="1"/>
    <col min="17" max="17" width="11.7109375" style="23" customWidth="1"/>
    <col min="18" max="20" width="0" style="23" hidden="1" customWidth="1"/>
    <col min="21" max="16384" width="11.42578125" style="23" hidden="1"/>
  </cols>
  <sheetData>
    <row r="1" spans="2:16" ht="9" customHeight="1" x14ac:dyDescent="0.25">
      <c r="C1" s="24"/>
      <c r="D1" s="24"/>
    </row>
    <row r="2" spans="2:16" x14ac:dyDescent="0.2">
      <c r="B2" s="99" t="s">
        <v>125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2:16" x14ac:dyDescent="0.2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2:16" x14ac:dyDescent="0.2">
      <c r="B4" s="25"/>
      <c r="G4" s="25"/>
      <c r="L4" s="25"/>
      <c r="M4" s="25"/>
    </row>
    <row r="5" spans="2:16" x14ac:dyDescent="0.2">
      <c r="B5" s="25"/>
      <c r="G5" s="25"/>
      <c r="L5" s="25"/>
      <c r="M5" s="25"/>
    </row>
    <row r="6" spans="2:16" x14ac:dyDescent="0.2">
      <c r="B6" s="26"/>
    </row>
    <row r="7" spans="2:16" x14ac:dyDescent="0.2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6" x14ac:dyDescent="0.2">
      <c r="B8" s="55"/>
      <c r="I8" s="60"/>
      <c r="J8" s="60"/>
      <c r="K8" s="60"/>
      <c r="L8" s="60"/>
      <c r="M8" s="60"/>
      <c r="N8" s="60"/>
      <c r="O8" s="60"/>
      <c r="P8" s="56"/>
    </row>
    <row r="9" spans="2:16" x14ac:dyDescent="0.2">
      <c r="B9" s="55"/>
      <c r="F9" s="60" t="s">
        <v>8</v>
      </c>
      <c r="G9" s="60"/>
      <c r="H9" s="60"/>
      <c r="I9" s="60"/>
      <c r="J9" s="60"/>
      <c r="K9" s="60"/>
      <c r="L9" s="65"/>
      <c r="M9" s="65"/>
      <c r="N9" s="65"/>
      <c r="O9" s="65"/>
      <c r="P9" s="56"/>
    </row>
    <row r="10" spans="2:16" x14ac:dyDescent="0.2">
      <c r="B10" s="5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56"/>
    </row>
    <row r="11" spans="2:16" x14ac:dyDescent="0.2">
      <c r="B11" s="55"/>
      <c r="F11" s="98" t="s">
        <v>121</v>
      </c>
      <c r="G11" s="98"/>
      <c r="H11" s="98"/>
      <c r="I11" s="98"/>
      <c r="J11" s="98"/>
      <c r="K11" s="98"/>
      <c r="L11" s="65"/>
      <c r="M11" s="65"/>
      <c r="N11" s="65"/>
      <c r="O11" s="65"/>
      <c r="P11" s="56"/>
    </row>
    <row r="12" spans="2:16" x14ac:dyDescent="0.2">
      <c r="B12" s="55"/>
      <c r="F12" s="97" t="s">
        <v>113</v>
      </c>
      <c r="G12" s="97"/>
      <c r="H12" s="97"/>
      <c r="I12" s="97"/>
      <c r="J12" s="97"/>
      <c r="K12" s="97"/>
      <c r="L12" s="65"/>
      <c r="M12" s="65"/>
      <c r="N12" s="65"/>
      <c r="O12" s="65"/>
      <c r="P12" s="56"/>
    </row>
    <row r="13" spans="2:16" x14ac:dyDescent="0.2">
      <c r="B13" s="55"/>
      <c r="F13" s="66"/>
      <c r="G13" s="66"/>
      <c r="H13" s="66"/>
      <c r="I13" s="66"/>
      <c r="J13" s="66"/>
      <c r="K13" s="66"/>
      <c r="L13" s="65"/>
      <c r="M13" s="65"/>
      <c r="N13" s="65"/>
      <c r="O13" s="65"/>
      <c r="P13" s="56"/>
    </row>
    <row r="14" spans="2:16" x14ac:dyDescent="0.2">
      <c r="B14" s="55"/>
      <c r="F14" s="63" t="s">
        <v>9</v>
      </c>
      <c r="G14" s="63" t="s">
        <v>115</v>
      </c>
      <c r="H14" s="63" t="s">
        <v>11</v>
      </c>
      <c r="I14" s="63" t="s">
        <v>10</v>
      </c>
      <c r="J14" s="63" t="s">
        <v>11</v>
      </c>
      <c r="K14" s="63" t="s">
        <v>116</v>
      </c>
      <c r="L14" s="65"/>
      <c r="M14" s="63" t="s">
        <v>12</v>
      </c>
      <c r="N14" s="63" t="s">
        <v>118</v>
      </c>
      <c r="O14" s="65"/>
      <c r="P14" s="56"/>
    </row>
    <row r="15" spans="2:16" x14ac:dyDescent="0.2">
      <c r="B15" s="55"/>
      <c r="F15" s="62" t="s">
        <v>13</v>
      </c>
      <c r="G15" s="71">
        <v>169.29</v>
      </c>
      <c r="H15" s="70">
        <f>1-H27</f>
        <v>0.9988789237668162</v>
      </c>
      <c r="I15" s="64">
        <v>146.21</v>
      </c>
      <c r="J15" s="70">
        <f>1-J27</f>
        <v>0.99979485776805255</v>
      </c>
      <c r="K15" s="70">
        <f>+IFERROR(G15/I15-1, "-")</f>
        <v>0.15785513986731403</v>
      </c>
      <c r="L15" s="65"/>
      <c r="M15" s="64">
        <v>82.01</v>
      </c>
      <c r="N15" s="70">
        <f t="shared" ref="N15:N26" si="0">+IFERROR(G15/M15-1, "-")</f>
        <v>1.064260456041946</v>
      </c>
      <c r="O15" s="65"/>
      <c r="P15" s="56"/>
    </row>
    <row r="16" spans="2:16" x14ac:dyDescent="0.2">
      <c r="B16" s="55"/>
      <c r="F16" s="67" t="s">
        <v>71</v>
      </c>
      <c r="G16" s="72">
        <v>146.74</v>
      </c>
      <c r="H16" s="69">
        <f>+G16/G$15</f>
        <v>0.86679662118258616</v>
      </c>
      <c r="I16" s="51">
        <v>141.13</v>
      </c>
      <c r="J16" s="69">
        <f>+I16/I$15</f>
        <v>0.96525545448327743</v>
      </c>
      <c r="K16" s="69">
        <f t="shared" ref="K16:K25" si="1">+IFERROR(G16/I16-1, "-")</f>
        <v>3.97505845674202E-2</v>
      </c>
      <c r="L16" s="65"/>
      <c r="M16" s="51">
        <v>71</v>
      </c>
      <c r="N16" s="69">
        <f t="shared" si="0"/>
        <v>1.0667605633802819</v>
      </c>
      <c r="O16" s="65"/>
      <c r="P16" s="56"/>
    </row>
    <row r="17" spans="2:16" x14ac:dyDescent="0.2">
      <c r="B17" s="55"/>
      <c r="F17" s="67" t="s">
        <v>70</v>
      </c>
      <c r="G17" s="72">
        <v>14.7</v>
      </c>
      <c r="H17" s="69">
        <f t="shared" ref="H17:H26" si="2">+G17/G$15</f>
        <v>8.6833244727981568E-2</v>
      </c>
      <c r="I17" s="51">
        <v>4.67</v>
      </c>
      <c r="J17" s="69">
        <f t="shared" ref="J17:J26" si="3">+I17/I$15</f>
        <v>3.1940359756514602E-2</v>
      </c>
      <c r="K17" s="69">
        <f t="shared" si="1"/>
        <v>2.1477516059957171</v>
      </c>
      <c r="L17" s="65"/>
      <c r="M17" s="51">
        <v>10.86</v>
      </c>
      <c r="N17" s="69">
        <f t="shared" si="0"/>
        <v>0.35359116022099446</v>
      </c>
      <c r="O17" s="65"/>
      <c r="P17" s="56"/>
    </row>
    <row r="18" spans="2:16" x14ac:dyDescent="0.2">
      <c r="B18" s="55"/>
      <c r="F18" s="67" t="s">
        <v>78</v>
      </c>
      <c r="G18" s="72">
        <v>7.51</v>
      </c>
      <c r="H18" s="69">
        <f t="shared" si="2"/>
        <v>4.4361746116132084E-2</v>
      </c>
      <c r="I18" s="51">
        <v>0.11</v>
      </c>
      <c r="J18" s="69">
        <f t="shared" si="3"/>
        <v>7.5234252103139319E-4</v>
      </c>
      <c r="K18" s="69">
        <f t="shared" si="1"/>
        <v>67.272727272727266</v>
      </c>
      <c r="L18" s="65"/>
      <c r="M18" s="51">
        <v>0.02</v>
      </c>
      <c r="N18" s="69">
        <f t="shared" si="0"/>
        <v>374.5</v>
      </c>
      <c r="O18" s="65"/>
      <c r="P18" s="56"/>
    </row>
    <row r="19" spans="2:16" x14ac:dyDescent="0.2">
      <c r="B19" s="55"/>
      <c r="F19" s="67" t="s">
        <v>16</v>
      </c>
      <c r="G19" s="72">
        <v>0.08</v>
      </c>
      <c r="H19" s="69">
        <f t="shared" si="2"/>
        <v>4.7256187607064802E-4</v>
      </c>
      <c r="I19" s="51">
        <v>0.05</v>
      </c>
      <c r="J19" s="69">
        <f t="shared" si="3"/>
        <v>3.4197387319608784E-4</v>
      </c>
      <c r="K19" s="69">
        <f t="shared" si="1"/>
        <v>0.59999999999999987</v>
      </c>
      <c r="L19" s="65"/>
      <c r="M19" s="51">
        <v>0.03</v>
      </c>
      <c r="N19" s="69">
        <f t="shared" si="0"/>
        <v>1.666666666666667</v>
      </c>
      <c r="O19" s="65"/>
      <c r="P19" s="56"/>
    </row>
    <row r="20" spans="2:16" x14ac:dyDescent="0.2">
      <c r="B20" s="55"/>
      <c r="F20" s="67" t="s">
        <v>74</v>
      </c>
      <c r="G20" s="51">
        <v>0.06</v>
      </c>
      <c r="H20" s="69">
        <f t="shared" si="2"/>
        <v>3.5442140705298599E-4</v>
      </c>
      <c r="I20" s="51">
        <v>0.01</v>
      </c>
      <c r="J20" s="69">
        <f t="shared" si="3"/>
        <v>6.8394774639217568E-5</v>
      </c>
      <c r="K20" s="69">
        <f t="shared" si="1"/>
        <v>5</v>
      </c>
      <c r="M20" s="51">
        <v>0</v>
      </c>
      <c r="N20" s="69" t="str">
        <f t="shared" si="0"/>
        <v>-</v>
      </c>
      <c r="P20" s="56"/>
    </row>
    <row r="21" spans="2:16" x14ac:dyDescent="0.2">
      <c r="B21" s="55"/>
      <c r="F21" s="67" t="s">
        <v>86</v>
      </c>
      <c r="G21" s="51">
        <v>0.05</v>
      </c>
      <c r="H21" s="69">
        <f t="shared" si="2"/>
        <v>2.9535117254415503E-4</v>
      </c>
      <c r="I21" s="51">
        <v>0</v>
      </c>
      <c r="J21" s="69">
        <f t="shared" si="3"/>
        <v>0</v>
      </c>
      <c r="K21" s="69" t="str">
        <f t="shared" si="1"/>
        <v>-</v>
      </c>
      <c r="M21" s="51">
        <v>0</v>
      </c>
      <c r="N21" s="69" t="str">
        <f t="shared" si="0"/>
        <v>-</v>
      </c>
      <c r="P21" s="56"/>
    </row>
    <row r="22" spans="2:16" x14ac:dyDescent="0.2">
      <c r="B22" s="55"/>
      <c r="F22" s="67" t="s">
        <v>73</v>
      </c>
      <c r="G22" s="51">
        <v>0.04</v>
      </c>
      <c r="H22" s="69">
        <f t="shared" si="2"/>
        <v>2.3628093803532401E-4</v>
      </c>
      <c r="I22" s="51">
        <v>0.09</v>
      </c>
      <c r="J22" s="69">
        <f t="shared" si="3"/>
        <v>6.1555297175295805E-4</v>
      </c>
      <c r="K22" s="69">
        <f t="shared" si="1"/>
        <v>-0.55555555555555558</v>
      </c>
      <c r="M22" s="51">
        <v>0.03</v>
      </c>
      <c r="N22" s="69">
        <f t="shared" si="0"/>
        <v>0.33333333333333348</v>
      </c>
      <c r="P22" s="56"/>
    </row>
    <row r="23" spans="2:16" x14ac:dyDescent="0.2">
      <c r="B23" s="55"/>
      <c r="F23" s="67" t="s">
        <v>126</v>
      </c>
      <c r="G23" s="51">
        <v>0.03</v>
      </c>
      <c r="H23" s="69">
        <f t="shared" si="2"/>
        <v>1.77210703526493E-4</v>
      </c>
      <c r="I23" s="51">
        <v>0.05</v>
      </c>
      <c r="J23" s="69">
        <f t="shared" si="3"/>
        <v>3.4197387319608784E-4</v>
      </c>
      <c r="K23" s="69">
        <f t="shared" si="1"/>
        <v>-0.4</v>
      </c>
      <c r="M23" s="51">
        <v>0.01</v>
      </c>
      <c r="N23" s="69">
        <f t="shared" si="0"/>
        <v>2</v>
      </c>
      <c r="P23" s="56"/>
    </row>
    <row r="24" spans="2:16" x14ac:dyDescent="0.2">
      <c r="B24" s="55"/>
      <c r="F24" s="67" t="s">
        <v>87</v>
      </c>
      <c r="G24" s="51">
        <v>0.02</v>
      </c>
      <c r="H24" s="69">
        <f t="shared" si="2"/>
        <v>1.1814046901766201E-4</v>
      </c>
      <c r="I24" s="51">
        <v>0.04</v>
      </c>
      <c r="J24" s="69">
        <f t="shared" si="3"/>
        <v>2.7357909855687027E-4</v>
      </c>
      <c r="K24" s="69">
        <f t="shared" si="1"/>
        <v>-0.5</v>
      </c>
      <c r="M24" s="51">
        <v>0.03</v>
      </c>
      <c r="N24" s="69">
        <f t="shared" si="0"/>
        <v>-0.33333333333333326</v>
      </c>
      <c r="P24" s="56"/>
    </row>
    <row r="25" spans="2:16" x14ac:dyDescent="0.2">
      <c r="B25" s="55"/>
      <c r="F25" s="67"/>
      <c r="G25" s="51"/>
      <c r="H25" s="69">
        <f t="shared" si="2"/>
        <v>0</v>
      </c>
      <c r="I25" s="51"/>
      <c r="J25" s="69">
        <f t="shared" si="3"/>
        <v>0</v>
      </c>
      <c r="K25" s="69" t="str">
        <f t="shared" si="1"/>
        <v>-</v>
      </c>
      <c r="M25" s="51"/>
      <c r="N25" s="69" t="str">
        <f t="shared" si="0"/>
        <v>-</v>
      </c>
      <c r="P25" s="56"/>
    </row>
    <row r="26" spans="2:16" x14ac:dyDescent="0.2">
      <c r="B26" s="55"/>
      <c r="F26" s="67" t="s">
        <v>18</v>
      </c>
      <c r="G26" s="51">
        <f>G15-SUM(G16:G25)</f>
        <v>5.9999999999973852E-2</v>
      </c>
      <c r="H26" s="69">
        <f t="shared" si="2"/>
        <v>3.5442140705283155E-4</v>
      </c>
      <c r="I26" s="51">
        <f>I15-SUM(I16:I25)</f>
        <v>6.0000000000002274E-2</v>
      </c>
      <c r="J26" s="69">
        <f t="shared" si="3"/>
        <v>4.1036864783532091E-4</v>
      </c>
      <c r="K26" s="51"/>
      <c r="M26" s="51">
        <f>M15-SUM(M16:M25)</f>
        <v>3.0000000000001137E-2</v>
      </c>
      <c r="N26" s="51">
        <f t="shared" si="0"/>
        <v>0.99999999999905254</v>
      </c>
      <c r="P26" s="56"/>
    </row>
    <row r="27" spans="2:16" x14ac:dyDescent="0.2">
      <c r="B27" s="55"/>
      <c r="F27" s="62" t="s">
        <v>19</v>
      </c>
      <c r="G27" s="64">
        <f>+SUM(G28:G31)</f>
        <v>0.19</v>
      </c>
      <c r="H27" s="70">
        <f>+G27/G32</f>
        <v>1.1210762331838565E-3</v>
      </c>
      <c r="I27" s="64">
        <f>+SUM(I28:I31)</f>
        <v>0.03</v>
      </c>
      <c r="J27" s="70">
        <f>+I27/I32</f>
        <v>2.0514223194748358E-4</v>
      </c>
      <c r="K27" s="70">
        <f t="shared" ref="K27:K32" si="4">+IFERROR(G27/I27-1, "-")</f>
        <v>5.3333333333333339</v>
      </c>
      <c r="M27" s="64">
        <f>+SUM(M28:M31)</f>
        <v>0</v>
      </c>
      <c r="N27" s="70" t="str">
        <f>+IFERROR(G27/M27-1, "-")</f>
        <v>-</v>
      </c>
      <c r="P27" s="56"/>
    </row>
    <row r="28" spans="2:16" x14ac:dyDescent="0.2">
      <c r="B28" s="55"/>
      <c r="F28" s="67" t="s">
        <v>79</v>
      </c>
      <c r="G28" s="51">
        <v>0.19</v>
      </c>
      <c r="H28" s="69">
        <f>+G28/G$27</f>
        <v>1</v>
      </c>
      <c r="I28" s="51">
        <v>0.03</v>
      </c>
      <c r="J28" s="69">
        <f t="shared" ref="J28:J31" si="5">+I28/I$27</f>
        <v>1</v>
      </c>
      <c r="K28" s="69">
        <f t="shared" si="4"/>
        <v>5.3333333333333339</v>
      </c>
      <c r="M28" s="51">
        <v>0</v>
      </c>
      <c r="N28" s="69" t="str">
        <f t="shared" ref="N28:N32" si="6">+IFERROR(G28/M28-1, "-")</f>
        <v>-</v>
      </c>
      <c r="P28" s="56"/>
    </row>
    <row r="29" spans="2:16" x14ac:dyDescent="0.2">
      <c r="B29" s="55"/>
      <c r="F29" s="67"/>
      <c r="G29" s="51"/>
      <c r="H29" s="69">
        <f t="shared" ref="H29:H31" si="7">+G29/G$27</f>
        <v>0</v>
      </c>
      <c r="I29" s="51"/>
      <c r="J29" s="69">
        <f t="shared" si="5"/>
        <v>0</v>
      </c>
      <c r="K29" s="69" t="str">
        <f t="shared" si="4"/>
        <v>-</v>
      </c>
      <c r="M29" s="51"/>
      <c r="N29" s="69" t="str">
        <f t="shared" si="6"/>
        <v>-</v>
      </c>
      <c r="P29" s="56"/>
    </row>
    <row r="30" spans="2:16" x14ac:dyDescent="0.2">
      <c r="B30" s="55"/>
      <c r="F30" s="68"/>
      <c r="G30" s="51"/>
      <c r="H30" s="69">
        <f t="shared" si="7"/>
        <v>0</v>
      </c>
      <c r="I30" s="51"/>
      <c r="J30" s="69">
        <f t="shared" si="5"/>
        <v>0</v>
      </c>
      <c r="K30" s="69" t="str">
        <f t="shared" si="4"/>
        <v>-</v>
      </c>
      <c r="M30" s="51"/>
      <c r="N30" s="69" t="str">
        <f t="shared" si="6"/>
        <v>-</v>
      </c>
      <c r="P30" s="56"/>
    </row>
    <row r="31" spans="2:16" x14ac:dyDescent="0.2">
      <c r="B31" s="55"/>
      <c r="F31" s="68"/>
      <c r="G31" s="51"/>
      <c r="H31" s="69">
        <f t="shared" si="7"/>
        <v>0</v>
      </c>
      <c r="I31" s="51"/>
      <c r="J31" s="69">
        <f t="shared" si="5"/>
        <v>0</v>
      </c>
      <c r="K31" s="69" t="str">
        <f t="shared" si="4"/>
        <v>-</v>
      </c>
      <c r="M31" s="51"/>
      <c r="N31" s="69" t="str">
        <f t="shared" si="6"/>
        <v>-</v>
      </c>
      <c r="P31" s="56"/>
    </row>
    <row r="32" spans="2:16" x14ac:dyDescent="0.2">
      <c r="B32" s="55"/>
      <c r="F32" s="62" t="s">
        <v>21</v>
      </c>
      <c r="G32" s="64">
        <f>+G27+G15</f>
        <v>169.48</v>
      </c>
      <c r="H32" s="64"/>
      <c r="I32" s="64">
        <f>+I27+I15</f>
        <v>146.24</v>
      </c>
      <c r="J32" s="64"/>
      <c r="K32" s="70">
        <f t="shared" si="4"/>
        <v>0.15891684901531722</v>
      </c>
      <c r="M32" s="64">
        <f>+M27+M15</f>
        <v>82.01</v>
      </c>
      <c r="N32" s="70">
        <f t="shared" si="6"/>
        <v>1.0665772466772343</v>
      </c>
      <c r="P32" s="56"/>
    </row>
    <row r="33" spans="2:16" x14ac:dyDescent="0.2">
      <c r="B33" s="55"/>
      <c r="F33" s="65"/>
      <c r="G33" s="80">
        <f>+G32/G34</f>
        <v>1.5923887052023227E-2</v>
      </c>
      <c r="H33" s="65"/>
      <c r="I33" s="65"/>
      <c r="J33" s="65"/>
      <c r="K33" s="65"/>
      <c r="P33" s="56"/>
    </row>
    <row r="34" spans="2:16" x14ac:dyDescent="0.2">
      <c r="B34" s="55"/>
      <c r="F34" s="65" t="s">
        <v>22</v>
      </c>
      <c r="G34" s="79">
        <f>+'Macro Región Norte'!D32</f>
        <v>10643.130000000001</v>
      </c>
      <c r="H34" s="65"/>
      <c r="I34" s="65"/>
      <c r="J34" s="65"/>
      <c r="K34" s="65"/>
      <c r="P34" s="56"/>
    </row>
    <row r="35" spans="2:16" x14ac:dyDescent="0.2">
      <c r="B35" s="55"/>
      <c r="F35" s="65" t="s">
        <v>23</v>
      </c>
      <c r="G35" s="65"/>
      <c r="H35" s="65"/>
      <c r="I35" s="65"/>
      <c r="J35" s="65"/>
      <c r="K35" s="65"/>
      <c r="P35" s="56"/>
    </row>
    <row r="36" spans="2:16" x14ac:dyDescent="0.2">
      <c r="B36" s="55"/>
      <c r="F36" s="65"/>
      <c r="G36" s="65"/>
      <c r="H36" s="65"/>
      <c r="I36" s="65"/>
      <c r="J36" s="65"/>
      <c r="K36" s="65"/>
      <c r="P36" s="56"/>
    </row>
    <row r="37" spans="2:16" x14ac:dyDescent="0.2">
      <c r="B37" s="55"/>
      <c r="F37" s="65"/>
      <c r="G37" s="65"/>
      <c r="H37" s="65"/>
      <c r="I37" s="65"/>
      <c r="J37" s="65"/>
      <c r="K37" s="65"/>
      <c r="P37" s="56"/>
    </row>
    <row r="38" spans="2:16" x14ac:dyDescent="0.2">
      <c r="B38" s="55"/>
      <c r="F38" s="60" t="s">
        <v>24</v>
      </c>
      <c r="G38" s="60"/>
      <c r="H38" s="60"/>
      <c r="I38" s="60"/>
      <c r="J38" s="60"/>
      <c r="K38" s="60"/>
      <c r="P38" s="56"/>
    </row>
    <row r="39" spans="2:16" x14ac:dyDescent="0.2">
      <c r="B39" s="55"/>
      <c r="F39" s="65"/>
      <c r="G39" s="65"/>
      <c r="H39" s="65"/>
      <c r="I39" s="65"/>
      <c r="J39" s="65"/>
      <c r="K39" s="65"/>
      <c r="P39" s="56"/>
    </row>
    <row r="40" spans="2:16" x14ac:dyDescent="0.2">
      <c r="B40" s="55"/>
      <c r="F40" s="98" t="s">
        <v>117</v>
      </c>
      <c r="G40" s="98"/>
      <c r="H40" s="98"/>
      <c r="I40" s="98"/>
      <c r="J40" s="98"/>
      <c r="K40" s="98"/>
      <c r="P40" s="56"/>
    </row>
    <row r="41" spans="2:16" x14ac:dyDescent="0.2">
      <c r="B41" s="55"/>
      <c r="F41" s="97" t="s">
        <v>113</v>
      </c>
      <c r="G41" s="97"/>
      <c r="H41" s="97"/>
      <c r="I41" s="97"/>
      <c r="J41" s="97"/>
      <c r="K41" s="97"/>
      <c r="P41" s="56"/>
    </row>
    <row r="42" spans="2:16" x14ac:dyDescent="0.2">
      <c r="B42" s="55"/>
      <c r="F42" s="66"/>
      <c r="G42" s="66"/>
      <c r="H42" s="66"/>
      <c r="I42" s="66"/>
      <c r="J42" s="66"/>
      <c r="K42" s="66"/>
      <c r="P42" s="56"/>
    </row>
    <row r="43" spans="2:16" x14ac:dyDescent="0.2">
      <c r="B43" s="55"/>
      <c r="F43" s="63" t="s">
        <v>25</v>
      </c>
      <c r="G43" s="63" t="s">
        <v>115</v>
      </c>
      <c r="H43" s="63" t="s">
        <v>11</v>
      </c>
      <c r="I43" s="63" t="s">
        <v>10</v>
      </c>
      <c r="J43" s="63" t="s">
        <v>11</v>
      </c>
      <c r="K43" s="63" t="s">
        <v>116</v>
      </c>
      <c r="M43" s="63" t="s">
        <v>12</v>
      </c>
      <c r="N43" s="63" t="s">
        <v>118</v>
      </c>
      <c r="P43" s="56"/>
    </row>
    <row r="44" spans="2:16" x14ac:dyDescent="0.2">
      <c r="B44" s="55"/>
      <c r="F44" s="61" t="s">
        <v>75</v>
      </c>
      <c r="G44" s="51">
        <v>76.13</v>
      </c>
      <c r="H44" s="69">
        <f>+G44/G$55</f>
        <v>0.44919754543308943</v>
      </c>
      <c r="I44" s="51">
        <v>56.38</v>
      </c>
      <c r="J44" s="69">
        <f>+I44/I$55</f>
        <v>0.38553063457330417</v>
      </c>
      <c r="K44" s="69">
        <f t="shared" ref="K44:K55" si="8">+IFERROR(G44/I44-1, "-")</f>
        <v>0.35030152536360393</v>
      </c>
      <c r="M44" s="51">
        <v>6.73</v>
      </c>
      <c r="N44" s="69">
        <f t="shared" ref="N44:N55" si="9">+IFERROR(G44/M44-1, "-")</f>
        <v>10.312035661218424</v>
      </c>
      <c r="P44" s="56"/>
    </row>
    <row r="45" spans="2:16" x14ac:dyDescent="0.2">
      <c r="B45" s="55"/>
      <c r="F45" s="61" t="s">
        <v>93</v>
      </c>
      <c r="G45" s="51">
        <v>20.28</v>
      </c>
      <c r="H45" s="69">
        <f t="shared" ref="H45:H54" si="10">+G45/G$55</f>
        <v>0.11966013688930849</v>
      </c>
      <c r="I45" s="51">
        <v>26.11</v>
      </c>
      <c r="J45" s="69">
        <f t="shared" ref="J45:J54" si="11">+I45/I$55</f>
        <v>0.17854212253829321</v>
      </c>
      <c r="K45" s="69">
        <f t="shared" si="8"/>
        <v>-0.22328609728073534</v>
      </c>
      <c r="M45" s="51">
        <v>15.34</v>
      </c>
      <c r="N45" s="69">
        <f t="shared" si="9"/>
        <v>0.32203389830508478</v>
      </c>
      <c r="P45" s="56"/>
    </row>
    <row r="46" spans="2:16" x14ac:dyDescent="0.2">
      <c r="B46" s="55"/>
      <c r="F46" s="61" t="s">
        <v>90</v>
      </c>
      <c r="G46" s="51">
        <v>20.23</v>
      </c>
      <c r="H46" s="69">
        <f t="shared" si="10"/>
        <v>0.1193651168279443</v>
      </c>
      <c r="I46" s="51">
        <v>17.71</v>
      </c>
      <c r="J46" s="69">
        <f t="shared" si="11"/>
        <v>0.12110229759299782</v>
      </c>
      <c r="K46" s="69">
        <f t="shared" si="8"/>
        <v>0.14229249011857714</v>
      </c>
      <c r="M46" s="51">
        <v>16.79</v>
      </c>
      <c r="N46" s="69">
        <f t="shared" si="9"/>
        <v>0.20488385944014298</v>
      </c>
      <c r="P46" s="56"/>
    </row>
    <row r="47" spans="2:16" x14ac:dyDescent="0.2">
      <c r="B47" s="55"/>
      <c r="F47" s="61" t="s">
        <v>77</v>
      </c>
      <c r="G47" s="51">
        <v>16.170000000000002</v>
      </c>
      <c r="H47" s="69">
        <f t="shared" si="10"/>
        <v>9.5409487845173488E-2</v>
      </c>
      <c r="I47" s="51">
        <v>2.4700000000000002</v>
      </c>
      <c r="J47" s="69">
        <f t="shared" si="11"/>
        <v>1.6890043763676151E-2</v>
      </c>
      <c r="K47" s="69">
        <f t="shared" si="8"/>
        <v>5.5465587044534415</v>
      </c>
      <c r="M47" s="51">
        <v>1.52</v>
      </c>
      <c r="N47" s="69">
        <f t="shared" si="9"/>
        <v>9.6381578947368425</v>
      </c>
      <c r="P47" s="56"/>
    </row>
    <row r="48" spans="2:16" x14ac:dyDescent="0.2">
      <c r="B48" s="55"/>
      <c r="F48" s="61" t="s">
        <v>127</v>
      </c>
      <c r="G48" s="51">
        <v>10.79</v>
      </c>
      <c r="H48" s="69">
        <f t="shared" si="10"/>
        <v>6.3665329242388477E-2</v>
      </c>
      <c r="I48" s="51">
        <v>21.63</v>
      </c>
      <c r="J48" s="69">
        <f t="shared" si="11"/>
        <v>0.14790754923413565</v>
      </c>
      <c r="K48" s="69">
        <f t="shared" si="8"/>
        <v>-0.50115580212667599</v>
      </c>
      <c r="M48" s="51">
        <v>18.77</v>
      </c>
      <c r="N48" s="69">
        <f t="shared" si="9"/>
        <v>-0.42514651038891849</v>
      </c>
      <c r="P48" s="56"/>
    </row>
    <row r="49" spans="2:16" x14ac:dyDescent="0.2">
      <c r="B49" s="55"/>
      <c r="F49" s="61" t="s">
        <v>89</v>
      </c>
      <c r="G49" s="51">
        <v>5.63</v>
      </c>
      <c r="H49" s="69">
        <f t="shared" si="10"/>
        <v>3.3219258909605857E-2</v>
      </c>
      <c r="I49" s="51">
        <v>7.36</v>
      </c>
      <c r="J49" s="69">
        <f t="shared" si="11"/>
        <v>5.032822757111597E-2</v>
      </c>
      <c r="K49" s="69">
        <f t="shared" si="8"/>
        <v>-0.23505434782608703</v>
      </c>
      <c r="M49" s="51">
        <v>6.46</v>
      </c>
      <c r="N49" s="69">
        <f t="shared" si="9"/>
        <v>-0.12848297213622295</v>
      </c>
      <c r="P49" s="56"/>
    </row>
    <row r="50" spans="2:16" x14ac:dyDescent="0.2">
      <c r="B50" s="55"/>
      <c r="F50" s="61" t="s">
        <v>128</v>
      </c>
      <c r="G50" s="51">
        <v>4.49</v>
      </c>
      <c r="H50" s="69">
        <f t="shared" si="10"/>
        <v>2.6492801510502716E-2</v>
      </c>
      <c r="I50" s="51">
        <v>0.25</v>
      </c>
      <c r="J50" s="69">
        <f t="shared" si="11"/>
        <v>1.7095185995623632E-3</v>
      </c>
      <c r="K50" s="69">
        <f t="shared" si="8"/>
        <v>16.96</v>
      </c>
      <c r="M50" s="51">
        <v>7.68</v>
      </c>
      <c r="N50" s="69">
        <f t="shared" si="9"/>
        <v>-0.41536458333333326</v>
      </c>
      <c r="P50" s="56"/>
    </row>
    <row r="51" spans="2:16" x14ac:dyDescent="0.2">
      <c r="B51" s="55"/>
      <c r="F51" s="61" t="s">
        <v>130</v>
      </c>
      <c r="G51" s="51">
        <v>3.33</v>
      </c>
      <c r="H51" s="69">
        <f t="shared" si="10"/>
        <v>1.9648336086853908E-2</v>
      </c>
      <c r="I51" s="51">
        <v>0.78</v>
      </c>
      <c r="J51" s="69">
        <f t="shared" si="11"/>
        <v>5.3336980306345734E-3</v>
      </c>
      <c r="K51" s="69">
        <f t="shared" si="8"/>
        <v>3.2692307692307692</v>
      </c>
      <c r="M51" s="51">
        <v>0.78</v>
      </c>
      <c r="N51" s="69">
        <f t="shared" si="9"/>
        <v>3.2692307692307692</v>
      </c>
      <c r="P51" s="56"/>
    </row>
    <row r="52" spans="2:16" x14ac:dyDescent="0.2">
      <c r="B52" s="55"/>
      <c r="F52" s="61" t="s">
        <v>94</v>
      </c>
      <c r="G52" s="51">
        <v>2.4500000000000002</v>
      </c>
      <c r="H52" s="69">
        <f t="shared" si="10"/>
        <v>1.4455983006844468E-2</v>
      </c>
      <c r="I52" s="51">
        <v>2.41</v>
      </c>
      <c r="J52" s="69">
        <f t="shared" si="11"/>
        <v>1.6479759299781183E-2</v>
      </c>
      <c r="K52" s="69">
        <f t="shared" si="8"/>
        <v>1.6597510373443924E-2</v>
      </c>
      <c r="M52" s="51">
        <v>0.46</v>
      </c>
      <c r="N52" s="69">
        <f t="shared" si="9"/>
        <v>4.3260869565217392</v>
      </c>
      <c r="P52" s="56"/>
    </row>
    <row r="53" spans="2:16" x14ac:dyDescent="0.2">
      <c r="B53" s="55"/>
      <c r="F53" s="61" t="s">
        <v>30</v>
      </c>
      <c r="G53" s="51">
        <v>2.17</v>
      </c>
      <c r="H53" s="69">
        <f t="shared" si="10"/>
        <v>1.2803870663205099E-2</v>
      </c>
      <c r="I53" s="51">
        <v>3.56</v>
      </c>
      <c r="J53" s="69">
        <f t="shared" si="11"/>
        <v>2.4343544857768053E-2</v>
      </c>
      <c r="K53" s="69">
        <f t="shared" si="8"/>
        <v>-0.3904494382022472</v>
      </c>
      <c r="M53" s="51">
        <v>2</v>
      </c>
      <c r="N53" s="69">
        <f t="shared" si="9"/>
        <v>8.4999999999999964E-2</v>
      </c>
      <c r="P53" s="56"/>
    </row>
    <row r="54" spans="2:16" x14ac:dyDescent="0.2">
      <c r="B54" s="55"/>
      <c r="F54" s="62" t="s">
        <v>18</v>
      </c>
      <c r="G54" s="51">
        <f>+G32-SUM(G44:G53)</f>
        <v>7.8100000000000023</v>
      </c>
      <c r="H54" s="69">
        <f t="shared" si="10"/>
        <v>4.6082133585083805E-2</v>
      </c>
      <c r="I54" s="51">
        <f>+I32-SUM(I44:I53)</f>
        <v>7.5799999999999841</v>
      </c>
      <c r="J54" s="69">
        <f t="shared" si="11"/>
        <v>5.1832603938730744E-2</v>
      </c>
      <c r="K54" s="69">
        <f t="shared" si="8"/>
        <v>3.0343007915569764E-2</v>
      </c>
      <c r="M54" s="51">
        <f>+M32-SUM(M44:M53)</f>
        <v>5.4800000000000182</v>
      </c>
      <c r="N54" s="70">
        <f t="shared" si="9"/>
        <v>0.42518248175182061</v>
      </c>
      <c r="P54" s="56"/>
    </row>
    <row r="55" spans="2:16" x14ac:dyDescent="0.2">
      <c r="B55" s="55"/>
      <c r="F55" s="62" t="s">
        <v>21</v>
      </c>
      <c r="G55" s="64">
        <f>+SUM(G44:G54)</f>
        <v>169.48</v>
      </c>
      <c r="H55" s="64"/>
      <c r="I55" s="64">
        <f>+SUM(I44:I54)</f>
        <v>146.24</v>
      </c>
      <c r="J55" s="64"/>
      <c r="K55" s="70">
        <f t="shared" si="8"/>
        <v>0.15891684901531722</v>
      </c>
      <c r="M55" s="64">
        <f>+SUM(M44:M54)</f>
        <v>82.01</v>
      </c>
      <c r="N55" s="70">
        <f t="shared" si="9"/>
        <v>1.0665772466772343</v>
      </c>
      <c r="P55" s="56"/>
    </row>
    <row r="56" spans="2:16" x14ac:dyDescent="0.2">
      <c r="B56" s="55"/>
      <c r="F56" s="65"/>
      <c r="G56" s="65"/>
      <c r="H56" s="65"/>
      <c r="I56" s="65"/>
      <c r="J56" s="65"/>
      <c r="K56" s="65"/>
      <c r="P56" s="56"/>
    </row>
    <row r="57" spans="2:16" x14ac:dyDescent="0.2">
      <c r="B57" s="55"/>
      <c r="F57" s="65" t="s">
        <v>22</v>
      </c>
      <c r="G57" s="65"/>
      <c r="H57" s="65"/>
      <c r="I57" s="65"/>
      <c r="J57" s="65"/>
      <c r="K57" s="65"/>
      <c r="P57" s="56"/>
    </row>
    <row r="58" spans="2:16" x14ac:dyDescent="0.2">
      <c r="B58" s="55"/>
      <c r="F58" s="65" t="s">
        <v>23</v>
      </c>
      <c r="G58" s="65"/>
      <c r="H58" s="65"/>
      <c r="I58" s="65"/>
      <c r="J58" s="65"/>
      <c r="K58" s="65"/>
      <c r="P58" s="56"/>
    </row>
    <row r="59" spans="2:16" x14ac:dyDescent="0.2">
      <c r="B59" s="55"/>
      <c r="F59" s="65"/>
      <c r="G59" s="65"/>
      <c r="H59" s="65"/>
      <c r="I59" s="65"/>
      <c r="J59" s="65"/>
      <c r="K59" s="65"/>
      <c r="P59" s="56"/>
    </row>
    <row r="60" spans="2:16" x14ac:dyDescent="0.2">
      <c r="B60" s="55"/>
      <c r="F60" s="65"/>
      <c r="G60" s="65"/>
      <c r="H60" s="65"/>
      <c r="I60" s="65"/>
      <c r="J60" s="65"/>
      <c r="K60" s="65"/>
      <c r="P60" s="56"/>
    </row>
    <row r="61" spans="2:16" x14ac:dyDescent="0.2">
      <c r="B61" s="55"/>
      <c r="F61" s="60" t="s">
        <v>32</v>
      </c>
      <c r="G61" s="60"/>
      <c r="H61" s="60"/>
      <c r="I61" s="60"/>
      <c r="J61" s="60"/>
      <c r="K61" s="60"/>
      <c r="P61" s="56"/>
    </row>
    <row r="62" spans="2:16" x14ac:dyDescent="0.2">
      <c r="B62" s="55"/>
      <c r="F62" s="65"/>
      <c r="G62" s="65"/>
      <c r="H62" s="65"/>
      <c r="I62" s="65"/>
      <c r="J62" s="65"/>
      <c r="K62" s="65"/>
      <c r="P62" s="56"/>
    </row>
    <row r="63" spans="2:16" x14ac:dyDescent="0.2">
      <c r="B63" s="55"/>
      <c r="F63" s="98" t="s">
        <v>119</v>
      </c>
      <c r="G63" s="98"/>
      <c r="H63" s="98"/>
      <c r="I63" s="98"/>
      <c r="J63" s="98"/>
      <c r="K63" s="98"/>
      <c r="P63" s="56"/>
    </row>
    <row r="64" spans="2:16" x14ac:dyDescent="0.2">
      <c r="B64" s="55"/>
      <c r="F64" s="97" t="s">
        <v>113</v>
      </c>
      <c r="G64" s="97"/>
      <c r="H64" s="97"/>
      <c r="I64" s="97"/>
      <c r="J64" s="97"/>
      <c r="K64" s="97"/>
      <c r="P64" s="56"/>
    </row>
    <row r="65" spans="2:16" x14ac:dyDescent="0.2">
      <c r="B65" s="55"/>
      <c r="F65" s="66"/>
      <c r="G65" s="66"/>
      <c r="H65" s="66"/>
      <c r="I65" s="66"/>
      <c r="J65" s="66"/>
      <c r="K65" s="66"/>
      <c r="P65" s="56"/>
    </row>
    <row r="66" spans="2:16" x14ac:dyDescent="0.2">
      <c r="B66" s="55"/>
      <c r="F66" s="63" t="s">
        <v>9</v>
      </c>
      <c r="G66" s="63" t="s">
        <v>115</v>
      </c>
      <c r="H66" s="63" t="s">
        <v>11</v>
      </c>
      <c r="I66" s="63" t="s">
        <v>10</v>
      </c>
      <c r="J66" s="63" t="s">
        <v>11</v>
      </c>
      <c r="K66" s="63" t="s">
        <v>116</v>
      </c>
      <c r="M66" s="63" t="s">
        <v>12</v>
      </c>
      <c r="N66" s="63" t="s">
        <v>118</v>
      </c>
      <c r="P66" s="56"/>
    </row>
    <row r="67" spans="2:16" x14ac:dyDescent="0.2">
      <c r="B67" s="55"/>
      <c r="F67" s="62" t="s">
        <v>13</v>
      </c>
      <c r="G67" s="64">
        <f>+SUM(G68:G78)</f>
        <v>169.29</v>
      </c>
      <c r="H67" s="64"/>
      <c r="I67" s="64">
        <f>+SUM(I68:I78)</f>
        <v>146.21</v>
      </c>
      <c r="J67" s="64"/>
      <c r="K67" s="70">
        <f t="shared" ref="K67:K91" si="12">+IFERROR(G67/I67-1, "-")</f>
        <v>0.15785513986731403</v>
      </c>
      <c r="M67" s="64">
        <f>+SUM(M68:M78)</f>
        <v>82.01</v>
      </c>
      <c r="N67" s="70">
        <f t="shared" ref="N67:N91" si="13">+IFERROR(G67/M67-1, "-")</f>
        <v>1.064260456041946</v>
      </c>
      <c r="P67" s="56"/>
    </row>
    <row r="68" spans="2:16" x14ac:dyDescent="0.2">
      <c r="B68" s="55"/>
      <c r="F68" s="67" t="s">
        <v>179</v>
      </c>
      <c r="G68" s="51">
        <v>89.15</v>
      </c>
      <c r="H68" s="69">
        <f>+G68/G$67</f>
        <v>0.52661114064622838</v>
      </c>
      <c r="I68" s="51">
        <v>80.349999999999994</v>
      </c>
      <c r="J68" s="69">
        <f>+I68/I$67</f>
        <v>0.54955201422611311</v>
      </c>
      <c r="K68" s="69">
        <f t="shared" si="12"/>
        <v>0.10952084629744885</v>
      </c>
      <c r="M68" s="51">
        <v>35.130000000000003</v>
      </c>
      <c r="N68" s="69">
        <f t="shared" si="13"/>
        <v>1.5377170509536007</v>
      </c>
      <c r="P68" s="56"/>
    </row>
    <row r="69" spans="2:16" x14ac:dyDescent="0.2">
      <c r="B69" s="55"/>
      <c r="F69" s="67" t="s">
        <v>180</v>
      </c>
      <c r="G69" s="51">
        <v>38.97</v>
      </c>
      <c r="H69" s="69">
        <f t="shared" ref="H69:H78" si="14">+G69/G$67</f>
        <v>0.2301967038809144</v>
      </c>
      <c r="I69" s="51">
        <v>41.75</v>
      </c>
      <c r="J69" s="69">
        <f t="shared" ref="J69:J78" si="15">+I69/I$67</f>
        <v>0.28554818411873334</v>
      </c>
      <c r="K69" s="69">
        <f t="shared" si="12"/>
        <v>-6.6586826347305395E-2</v>
      </c>
      <c r="M69" s="51">
        <v>26.36</v>
      </c>
      <c r="N69" s="69">
        <f t="shared" si="13"/>
        <v>0.47837632776934758</v>
      </c>
      <c r="P69" s="56"/>
    </row>
    <row r="70" spans="2:16" x14ac:dyDescent="0.2">
      <c r="B70" s="55"/>
      <c r="F70" s="67" t="s">
        <v>181</v>
      </c>
      <c r="G70" s="51">
        <v>17.690000000000001</v>
      </c>
      <c r="H70" s="69">
        <f t="shared" si="14"/>
        <v>0.10449524484612205</v>
      </c>
      <c r="I70" s="51">
        <v>18.04</v>
      </c>
      <c r="J70" s="69">
        <f t="shared" si="15"/>
        <v>0.12338417344914847</v>
      </c>
      <c r="K70" s="69">
        <f t="shared" si="12"/>
        <v>-1.9401330376940029E-2</v>
      </c>
      <c r="M70" s="51">
        <v>8.3699999999999992</v>
      </c>
      <c r="N70" s="69">
        <f t="shared" si="13"/>
        <v>1.1135005973715653</v>
      </c>
      <c r="P70" s="56"/>
    </row>
    <row r="71" spans="2:16" x14ac:dyDescent="0.2">
      <c r="B71" s="55"/>
      <c r="F71" s="67" t="s">
        <v>182</v>
      </c>
      <c r="G71" s="51">
        <v>4.8899999999999997</v>
      </c>
      <c r="H71" s="69">
        <f t="shared" si="14"/>
        <v>2.8885344674818358E-2</v>
      </c>
      <c r="I71" s="51">
        <v>1.87</v>
      </c>
      <c r="J71" s="69">
        <f t="shared" si="15"/>
        <v>1.2789822857533684E-2</v>
      </c>
      <c r="K71" s="69">
        <f t="shared" si="12"/>
        <v>1.6149732620320854</v>
      </c>
      <c r="M71" s="51">
        <v>0.88</v>
      </c>
      <c r="N71" s="69">
        <f t="shared" si="13"/>
        <v>4.5568181818181817</v>
      </c>
      <c r="P71" s="56"/>
    </row>
    <row r="72" spans="2:16" x14ac:dyDescent="0.2">
      <c r="B72" s="55"/>
      <c r="F72" s="67" t="s">
        <v>106</v>
      </c>
      <c r="G72" s="51">
        <v>3.98</v>
      </c>
      <c r="H72" s="69">
        <f t="shared" si="14"/>
        <v>2.3509953334514739E-2</v>
      </c>
      <c r="I72" s="51">
        <v>0.17</v>
      </c>
      <c r="J72" s="69">
        <f t="shared" si="15"/>
        <v>1.1627111688666987E-3</v>
      </c>
      <c r="K72" s="69">
        <f t="shared" si="12"/>
        <v>22.411764705882351</v>
      </c>
      <c r="M72" s="51">
        <v>7.61</v>
      </c>
      <c r="N72" s="69">
        <f t="shared" si="13"/>
        <v>-0.47700394218134035</v>
      </c>
      <c r="P72" s="56"/>
    </row>
    <row r="73" spans="2:16" x14ac:dyDescent="0.2">
      <c r="B73" s="55"/>
      <c r="F73" s="67" t="s">
        <v>183</v>
      </c>
      <c r="G73" s="72">
        <v>2.4900000000000002</v>
      </c>
      <c r="H73" s="69">
        <f t="shared" si="14"/>
        <v>1.4708488392698921E-2</v>
      </c>
      <c r="I73" s="51">
        <v>0</v>
      </c>
      <c r="J73" s="69">
        <f t="shared" si="15"/>
        <v>0</v>
      </c>
      <c r="K73" s="69" t="str">
        <f t="shared" si="12"/>
        <v>-</v>
      </c>
      <c r="M73" s="51">
        <v>0</v>
      </c>
      <c r="N73" s="69" t="str">
        <f t="shared" si="13"/>
        <v>-</v>
      </c>
      <c r="P73" s="56"/>
    </row>
    <row r="74" spans="2:16" x14ac:dyDescent="0.2">
      <c r="B74" s="55"/>
      <c r="F74" s="67" t="s">
        <v>184</v>
      </c>
      <c r="G74" s="51">
        <v>1.94</v>
      </c>
      <c r="H74" s="69">
        <f t="shared" si="14"/>
        <v>1.1459625494713214E-2</v>
      </c>
      <c r="I74" s="51">
        <v>0</v>
      </c>
      <c r="J74" s="69">
        <f t="shared" si="15"/>
        <v>0</v>
      </c>
      <c r="K74" s="69" t="str">
        <f t="shared" si="12"/>
        <v>-</v>
      </c>
      <c r="M74" s="51">
        <v>0</v>
      </c>
      <c r="N74" s="69" t="str">
        <f t="shared" si="13"/>
        <v>-</v>
      </c>
      <c r="P74" s="56"/>
    </row>
    <row r="75" spans="2:16" x14ac:dyDescent="0.2">
      <c r="B75" s="55"/>
      <c r="F75" s="67" t="s">
        <v>185</v>
      </c>
      <c r="G75" s="51">
        <v>1.56</v>
      </c>
      <c r="H75" s="69">
        <f t="shared" si="14"/>
        <v>9.214956583377636E-3</v>
      </c>
      <c r="I75" s="51">
        <v>0.14000000000000001</v>
      </c>
      <c r="J75" s="69">
        <f t="shared" si="15"/>
        <v>9.5752684494904595E-4</v>
      </c>
      <c r="K75" s="69">
        <f t="shared" si="12"/>
        <v>10.142857142857142</v>
      </c>
      <c r="M75" s="51">
        <v>0</v>
      </c>
      <c r="N75" s="69" t="str">
        <f t="shared" si="13"/>
        <v>-</v>
      </c>
      <c r="P75" s="56"/>
    </row>
    <row r="76" spans="2:16" x14ac:dyDescent="0.2">
      <c r="B76" s="55"/>
      <c r="F76" s="67" t="s">
        <v>171</v>
      </c>
      <c r="G76" s="51">
        <v>1.43</v>
      </c>
      <c r="H76" s="69">
        <f t="shared" si="14"/>
        <v>8.4470435347628325E-3</v>
      </c>
      <c r="I76" s="51">
        <v>1.87</v>
      </c>
      <c r="J76" s="69">
        <f t="shared" si="15"/>
        <v>1.2789822857533684E-2</v>
      </c>
      <c r="K76" s="69">
        <f t="shared" si="12"/>
        <v>-0.23529411764705888</v>
      </c>
      <c r="M76" s="51">
        <v>1.78</v>
      </c>
      <c r="N76" s="69">
        <f t="shared" si="13"/>
        <v>-0.1966292134831461</v>
      </c>
      <c r="P76" s="56"/>
    </row>
    <row r="77" spans="2:16" x14ac:dyDescent="0.2">
      <c r="B77" s="55"/>
      <c r="F77" s="67" t="s">
        <v>152</v>
      </c>
      <c r="G77" s="73">
        <v>0.95</v>
      </c>
      <c r="H77" s="69">
        <f t="shared" si="14"/>
        <v>5.6116722783389446E-3</v>
      </c>
      <c r="I77" s="51">
        <v>0</v>
      </c>
      <c r="J77" s="69">
        <f t="shared" si="15"/>
        <v>0</v>
      </c>
      <c r="K77" s="69" t="str">
        <f t="shared" si="12"/>
        <v>-</v>
      </c>
      <c r="M77" s="51">
        <v>0.05</v>
      </c>
      <c r="N77" s="69">
        <f t="shared" si="13"/>
        <v>17.999999999999996</v>
      </c>
      <c r="P77" s="56"/>
    </row>
    <row r="78" spans="2:16" x14ac:dyDescent="0.2">
      <c r="B78" s="55"/>
      <c r="F78" s="67" t="s">
        <v>18</v>
      </c>
      <c r="G78" s="51">
        <f>+G15-SUM(G68:G77)</f>
        <v>6.2400000000000091</v>
      </c>
      <c r="H78" s="69">
        <f t="shared" si="14"/>
        <v>3.6859826333510599E-2</v>
      </c>
      <c r="I78" s="51">
        <f>+I15-SUM(I68:I77)</f>
        <v>2.0200000000000387</v>
      </c>
      <c r="J78" s="69">
        <f t="shared" si="15"/>
        <v>1.3815744477122211E-2</v>
      </c>
      <c r="K78" s="69">
        <f t="shared" si="12"/>
        <v>2.0891089108910346</v>
      </c>
      <c r="M78" s="51">
        <f>+M15-SUM(M68:M77)</f>
        <v>1.8300000000000125</v>
      </c>
      <c r="N78" s="69">
        <f t="shared" si="13"/>
        <v>2.4098360655737521</v>
      </c>
      <c r="P78" s="56"/>
    </row>
    <row r="79" spans="2:16" x14ac:dyDescent="0.2">
      <c r="B79" s="55"/>
      <c r="F79" s="62" t="s">
        <v>19</v>
      </c>
      <c r="G79" s="64">
        <f>+SUM(G80:G90)</f>
        <v>0.19</v>
      </c>
      <c r="H79" s="64"/>
      <c r="I79" s="64">
        <f>+SUM(I80:I90)</f>
        <v>0.03</v>
      </c>
      <c r="J79" s="64"/>
      <c r="K79" s="70">
        <f t="shared" si="12"/>
        <v>5.3333333333333339</v>
      </c>
      <c r="M79" s="64">
        <f>+SUM(M80:M90)</f>
        <v>0</v>
      </c>
      <c r="N79" s="70" t="str">
        <f t="shared" si="13"/>
        <v>-</v>
      </c>
      <c r="P79" s="56"/>
    </row>
    <row r="80" spans="2:16" x14ac:dyDescent="0.2">
      <c r="B80" s="55"/>
      <c r="F80" s="67" t="s">
        <v>165</v>
      </c>
      <c r="G80" s="51">
        <v>0.19</v>
      </c>
      <c r="H80" s="69">
        <f>+G80/G$79</f>
        <v>1</v>
      </c>
      <c r="I80" s="51">
        <v>0.03</v>
      </c>
      <c r="J80" s="69">
        <f>+I80/I$79</f>
        <v>1</v>
      </c>
      <c r="K80" s="69">
        <f t="shared" si="12"/>
        <v>5.3333333333333339</v>
      </c>
      <c r="M80" s="51">
        <v>0</v>
      </c>
      <c r="N80" s="69" t="str">
        <f t="shared" si="13"/>
        <v>-</v>
      </c>
      <c r="P80" s="56"/>
    </row>
    <row r="81" spans="2:16" x14ac:dyDescent="0.2">
      <c r="B81" s="55"/>
      <c r="F81" s="67"/>
      <c r="G81" s="51"/>
      <c r="H81" s="69">
        <f t="shared" ref="H81:H90" si="16">+G81/G$79</f>
        <v>0</v>
      </c>
      <c r="I81" s="51"/>
      <c r="J81" s="69">
        <f t="shared" ref="J81:J90" si="17">+I81/I$79</f>
        <v>0</v>
      </c>
      <c r="K81" s="69" t="str">
        <f t="shared" si="12"/>
        <v>-</v>
      </c>
      <c r="M81" s="51"/>
      <c r="N81" s="69" t="str">
        <f t="shared" si="13"/>
        <v>-</v>
      </c>
      <c r="P81" s="56"/>
    </row>
    <row r="82" spans="2:16" x14ac:dyDescent="0.2">
      <c r="B82" s="55"/>
      <c r="F82" s="67"/>
      <c r="G82" s="51"/>
      <c r="H82" s="69">
        <f t="shared" si="16"/>
        <v>0</v>
      </c>
      <c r="I82" s="51"/>
      <c r="J82" s="69">
        <f t="shared" si="17"/>
        <v>0</v>
      </c>
      <c r="K82" s="69" t="str">
        <f t="shared" si="12"/>
        <v>-</v>
      </c>
      <c r="M82" s="51"/>
      <c r="N82" s="69" t="str">
        <f t="shared" si="13"/>
        <v>-</v>
      </c>
      <c r="P82" s="56"/>
    </row>
    <row r="83" spans="2:16" x14ac:dyDescent="0.2">
      <c r="B83" s="55"/>
      <c r="F83" s="67"/>
      <c r="G83" s="51"/>
      <c r="H83" s="69">
        <f t="shared" si="16"/>
        <v>0</v>
      </c>
      <c r="I83" s="51"/>
      <c r="J83" s="69">
        <f t="shared" si="17"/>
        <v>0</v>
      </c>
      <c r="K83" s="69" t="str">
        <f t="shared" si="12"/>
        <v>-</v>
      </c>
      <c r="M83" s="51"/>
      <c r="N83" s="69" t="str">
        <f t="shared" si="13"/>
        <v>-</v>
      </c>
      <c r="P83" s="56"/>
    </row>
    <row r="84" spans="2:16" x14ac:dyDescent="0.2">
      <c r="B84" s="55"/>
      <c r="F84" s="67"/>
      <c r="G84" s="51"/>
      <c r="H84" s="69">
        <f t="shared" si="16"/>
        <v>0</v>
      </c>
      <c r="I84" s="51"/>
      <c r="J84" s="69">
        <f t="shared" si="17"/>
        <v>0</v>
      </c>
      <c r="K84" s="69" t="str">
        <f t="shared" si="12"/>
        <v>-</v>
      </c>
      <c r="M84" s="51"/>
      <c r="N84" s="69" t="str">
        <f t="shared" si="13"/>
        <v>-</v>
      </c>
      <c r="P84" s="56"/>
    </row>
    <row r="85" spans="2:16" x14ac:dyDescent="0.2">
      <c r="B85" s="55"/>
      <c r="F85" s="67"/>
      <c r="G85" s="51"/>
      <c r="H85" s="69">
        <f t="shared" si="16"/>
        <v>0</v>
      </c>
      <c r="I85" s="51"/>
      <c r="J85" s="69">
        <f t="shared" si="17"/>
        <v>0</v>
      </c>
      <c r="K85" s="69" t="str">
        <f t="shared" si="12"/>
        <v>-</v>
      </c>
      <c r="M85" s="51"/>
      <c r="N85" s="69" t="str">
        <f t="shared" si="13"/>
        <v>-</v>
      </c>
      <c r="P85" s="56"/>
    </row>
    <row r="86" spans="2:16" x14ac:dyDescent="0.2">
      <c r="B86" s="55"/>
      <c r="F86" s="67"/>
      <c r="G86" s="51"/>
      <c r="H86" s="69">
        <f t="shared" si="16"/>
        <v>0</v>
      </c>
      <c r="I86" s="51"/>
      <c r="J86" s="69">
        <f t="shared" si="17"/>
        <v>0</v>
      </c>
      <c r="K86" s="69" t="str">
        <f t="shared" si="12"/>
        <v>-</v>
      </c>
      <c r="M86" s="51"/>
      <c r="N86" s="69" t="str">
        <f t="shared" si="13"/>
        <v>-</v>
      </c>
      <c r="P86" s="56"/>
    </row>
    <row r="87" spans="2:16" x14ac:dyDescent="0.2">
      <c r="B87" s="55"/>
      <c r="F87" s="67"/>
      <c r="G87" s="51"/>
      <c r="H87" s="69">
        <f t="shared" si="16"/>
        <v>0</v>
      </c>
      <c r="I87" s="51"/>
      <c r="J87" s="69">
        <f t="shared" si="17"/>
        <v>0</v>
      </c>
      <c r="K87" s="69" t="str">
        <f t="shared" si="12"/>
        <v>-</v>
      </c>
      <c r="M87" s="51"/>
      <c r="N87" s="69" t="str">
        <f t="shared" si="13"/>
        <v>-</v>
      </c>
      <c r="P87" s="56"/>
    </row>
    <row r="88" spans="2:16" x14ac:dyDescent="0.2">
      <c r="B88" s="55"/>
      <c r="F88" s="67"/>
      <c r="G88" s="51"/>
      <c r="H88" s="69">
        <f t="shared" si="16"/>
        <v>0</v>
      </c>
      <c r="I88" s="51"/>
      <c r="J88" s="69">
        <f t="shared" si="17"/>
        <v>0</v>
      </c>
      <c r="K88" s="69" t="str">
        <f t="shared" si="12"/>
        <v>-</v>
      </c>
      <c r="M88" s="51"/>
      <c r="N88" s="69" t="str">
        <f t="shared" si="13"/>
        <v>-</v>
      </c>
      <c r="P88" s="56"/>
    </row>
    <row r="89" spans="2:16" x14ac:dyDescent="0.2">
      <c r="B89" s="55"/>
      <c r="F89" s="67"/>
      <c r="G89" s="51"/>
      <c r="H89" s="69">
        <f t="shared" si="16"/>
        <v>0</v>
      </c>
      <c r="I89" s="51"/>
      <c r="J89" s="69">
        <f t="shared" si="17"/>
        <v>0</v>
      </c>
      <c r="K89" s="69" t="str">
        <f t="shared" si="12"/>
        <v>-</v>
      </c>
      <c r="M89" s="51"/>
      <c r="N89" s="69" t="str">
        <f t="shared" si="13"/>
        <v>-</v>
      </c>
      <c r="P89" s="56"/>
    </row>
    <row r="90" spans="2:16" x14ac:dyDescent="0.2">
      <c r="B90" s="55"/>
      <c r="F90" s="67" t="s">
        <v>18</v>
      </c>
      <c r="G90" s="51">
        <f>+G27-SUM(G80:G89)</f>
        <v>0</v>
      </c>
      <c r="H90" s="69">
        <f t="shared" si="16"/>
        <v>0</v>
      </c>
      <c r="I90" s="51">
        <f>+I27-SUM(I80:I89)</f>
        <v>0</v>
      </c>
      <c r="J90" s="69">
        <f t="shared" si="17"/>
        <v>0</v>
      </c>
      <c r="K90" s="69" t="str">
        <f t="shared" si="12"/>
        <v>-</v>
      </c>
      <c r="M90" s="51">
        <f>+M27-SUM(M80:M89)</f>
        <v>0</v>
      </c>
      <c r="N90" s="69" t="str">
        <f t="shared" si="13"/>
        <v>-</v>
      </c>
      <c r="P90" s="56"/>
    </row>
    <row r="91" spans="2:16" x14ac:dyDescent="0.2">
      <c r="B91" s="55"/>
      <c r="F91" s="62" t="s">
        <v>21</v>
      </c>
      <c r="G91" s="64">
        <f>+G79+G67</f>
        <v>169.48</v>
      </c>
      <c r="H91" s="64"/>
      <c r="I91" s="64">
        <f>+I79+I67</f>
        <v>146.24</v>
      </c>
      <c r="J91" s="64"/>
      <c r="K91" s="70">
        <f t="shared" si="12"/>
        <v>0.15891684901531722</v>
      </c>
      <c r="M91" s="64">
        <f>+M79+M67</f>
        <v>82.01</v>
      </c>
      <c r="N91" s="70">
        <f t="shared" si="13"/>
        <v>1.0665772466772343</v>
      </c>
      <c r="P91" s="56"/>
    </row>
    <row r="92" spans="2:16" x14ac:dyDescent="0.2">
      <c r="B92" s="55"/>
      <c r="F92" s="65"/>
      <c r="G92" s="65"/>
      <c r="H92" s="65"/>
      <c r="I92" s="65"/>
      <c r="J92" s="65"/>
      <c r="K92" s="65"/>
      <c r="P92" s="56"/>
    </row>
    <row r="93" spans="2:16" x14ac:dyDescent="0.2">
      <c r="B93" s="55"/>
      <c r="F93" s="65" t="s">
        <v>22</v>
      </c>
      <c r="G93" s="65"/>
      <c r="H93" s="65"/>
      <c r="I93" s="65"/>
      <c r="J93" s="65"/>
      <c r="K93" s="65"/>
      <c r="P93" s="56"/>
    </row>
    <row r="94" spans="2:16" x14ac:dyDescent="0.2">
      <c r="B94" s="55"/>
      <c r="F94" s="65" t="s">
        <v>23</v>
      </c>
      <c r="G94" s="65"/>
      <c r="H94" s="65"/>
      <c r="I94" s="65"/>
      <c r="J94" s="65"/>
      <c r="K94" s="65"/>
      <c r="P94" s="56"/>
    </row>
    <row r="95" spans="2:16" x14ac:dyDescent="0.2">
      <c r="B95" s="55"/>
      <c r="P95" s="56"/>
    </row>
    <row r="96" spans="2:16" x14ac:dyDescent="0.2"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9"/>
    </row>
  </sheetData>
  <mergeCells count="7">
    <mergeCell ref="F64:K64"/>
    <mergeCell ref="B2:P3"/>
    <mergeCell ref="F11:K11"/>
    <mergeCell ref="F12:K12"/>
    <mergeCell ref="F40:K40"/>
    <mergeCell ref="F41:K41"/>
    <mergeCell ref="F63:K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Perucámaras </vt:lpstr>
      <vt:lpstr>Índice</vt:lpstr>
      <vt:lpstr>Macro Región Norte</vt:lpstr>
      <vt:lpstr>1. Cajamarca</vt:lpstr>
      <vt:lpstr>Ancash</vt:lpstr>
      <vt:lpstr>2. La Libertad</vt:lpstr>
      <vt:lpstr>3. Lambayeque</vt:lpstr>
      <vt:lpstr>4. Piura</vt:lpstr>
      <vt:lpstr>5. Tumbes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Condor Guerra</dc:creator>
  <cp:keywords/>
  <dc:description/>
  <cp:lastModifiedBy>Roy Condor Guerra</cp:lastModifiedBy>
  <cp:revision/>
  <dcterms:created xsi:type="dcterms:W3CDTF">2021-01-10T03:39:07Z</dcterms:created>
  <dcterms:modified xsi:type="dcterms:W3CDTF">2023-05-02T03:44:56Z</dcterms:modified>
  <cp:category/>
  <cp:contentStatus/>
</cp:coreProperties>
</file>